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90" windowHeight="5160" firstSheet="2" activeTab="4"/>
  </bookViews>
  <sheets>
    <sheet name="IS" sheetId="1" r:id="rId1"/>
    <sheet name="BS" sheetId="2" r:id="rId2"/>
    <sheet name="STMT EQUITY" sheetId="3" r:id="rId3"/>
    <sheet name="CASHFLOW" sheetId="4" r:id="rId4"/>
    <sheet name="NOTE1" sheetId="5" r:id="rId5"/>
    <sheet name="NOTE 2" sheetId="6" r:id="rId6"/>
    <sheet name="NOTE 3" sheetId="7" r:id="rId7"/>
  </sheets>
  <definedNames>
    <definedName name="_xlnm.Print_Area" localSheetId="1">'BS'!$A$1:$G$44</definedName>
    <definedName name="_xlnm.Print_Area" localSheetId="3">'CASHFLOW'!$A$1:$G$61</definedName>
    <definedName name="_xlnm.Print_Area" localSheetId="0">'IS'!$A$1:$J$45</definedName>
    <definedName name="_xlnm.Print_Area" localSheetId="6">'NOTE 3'!#REF!</definedName>
    <definedName name="_xlnm.Print_Area" localSheetId="4">'NOTE1'!$A$1:$N$67</definedName>
    <definedName name="_xlnm.Print_Area" localSheetId="2">'STMT EQUITY'!$A$1:$E$43</definedName>
  </definedNames>
  <calcPr fullCalcOnLoad="1"/>
</workbook>
</file>

<file path=xl/sharedStrings.xml><?xml version="1.0" encoding="utf-8"?>
<sst xmlns="http://schemas.openxmlformats.org/spreadsheetml/2006/main" count="230" uniqueCount="189">
  <si>
    <t>(INCORPORATED IN MALAYSIA)</t>
  </si>
  <si>
    <t>CONDENSED CONSOLIDATED INCOME STATEMENTS</t>
  </si>
  <si>
    <t>CURRENT</t>
  </si>
  <si>
    <t xml:space="preserve">QTR ENDED </t>
  </si>
  <si>
    <t>CUMULATIVE</t>
  </si>
  <si>
    <t>30 SEPT</t>
  </si>
  <si>
    <t>RM'000</t>
  </si>
  <si>
    <t>Revenue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</si>
  <si>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</si>
  <si>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</si>
  <si>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</si>
  <si>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</si>
  <si>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</si>
  <si>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</si>
  <si>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Net Profit for the period</t>
  </si>
  <si>
    <t>CONDENSED CONSOLIDATED BALANCE SHEET</t>
  </si>
  <si>
    <t>Property, Plant and Equipment</t>
  </si>
  <si>
    <t>Current Assets</t>
  </si>
  <si>
    <t>Debtors</t>
  </si>
  <si>
    <t>Cash and cash equivalents</t>
  </si>
  <si>
    <t>Current Liabilities</t>
  </si>
  <si>
    <t>Trade &amp; Other Creditors</t>
  </si>
  <si>
    <t>Share Capital</t>
  </si>
  <si>
    <t>Reserves</t>
  </si>
  <si>
    <t>Long Term Borrowings:</t>
  </si>
  <si>
    <t xml:space="preserve">(The Condensed Consolidated Balance Sheets should be read in conjunction with the Annual Financial </t>
  </si>
  <si>
    <t>CONDENSED CONSOLIDATED STATEMENTS OF CHANGES IN EQUITY</t>
  </si>
  <si>
    <t>Foreign Exchange</t>
  </si>
  <si>
    <t>Reserve</t>
  </si>
  <si>
    <t>Total</t>
  </si>
  <si>
    <t>RM '000</t>
  </si>
  <si>
    <t>NOTES TO THE ACCOUNTS</t>
  </si>
  <si>
    <t>Basis of Accounting and Accounting Policies</t>
  </si>
  <si>
    <t>Profit From Sale Of Properties And Investments</t>
  </si>
  <si>
    <t>Changes In The Composition Of The Group</t>
  </si>
  <si>
    <t>Status Of Corporate Proposals</t>
  </si>
  <si>
    <t xml:space="preserve">Contingent Liabilities  </t>
  </si>
  <si>
    <t xml:space="preserve">Financial Instruments With Off-Balance Sheet Risks </t>
  </si>
  <si>
    <t xml:space="preserve">Material Litigation </t>
  </si>
  <si>
    <t xml:space="preserve">Segment Information </t>
  </si>
  <si>
    <t xml:space="preserve">Review Of The Results </t>
  </si>
  <si>
    <t>Seasonal and Cyclical Factors</t>
  </si>
  <si>
    <t xml:space="preserve">Current Year Prospect </t>
  </si>
  <si>
    <t xml:space="preserve">Dividend </t>
  </si>
  <si>
    <t>Capital Commitments</t>
  </si>
  <si>
    <t>(The Condensed Consolidated Income Statements should be read in conjunction with the Annual</t>
  </si>
  <si>
    <t>Explanatory notes on variances with profit forecasts and /or profit guarantee</t>
  </si>
  <si>
    <t xml:space="preserve">The interim financial report has been prepared in accordance with MASB 26 Interim Financial Reporting and Appendix 9B of the </t>
  </si>
  <si>
    <t>Year to date</t>
  </si>
  <si>
    <t>30.9.2002</t>
  </si>
  <si>
    <t>Taxation for the financial period comprises the following:</t>
  </si>
  <si>
    <t>Current Quarter</t>
  </si>
  <si>
    <t>Current year taxation</t>
  </si>
  <si>
    <t>Deferred taxation</t>
  </si>
  <si>
    <t>Investments In Quoted Shares</t>
  </si>
  <si>
    <t>Issuance, Cancellations, Repurchases, Resale and Repayments of Debt and Equity Securities</t>
  </si>
  <si>
    <t>Restatement of Previously Reported Results (Prior Year Adjustment)</t>
  </si>
  <si>
    <t>Events subsequent to balance sheet date</t>
  </si>
  <si>
    <t xml:space="preserve">Movements for the period </t>
  </si>
  <si>
    <t>At 30 September, 2002</t>
  </si>
  <si>
    <t>The Group is not a party to any financial instruments which may have off balance sheet risk.</t>
  </si>
  <si>
    <t>Cash Flow From Operating Activities</t>
  </si>
  <si>
    <t>Adjustment for :-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</si>
  <si>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</si>
  <si>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</si>
  <si>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</si>
  <si>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</si>
  <si>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(Increase) in Trade and Other Receivables or Debtors</t>
  </si>
  <si>
    <t>(Increase) in Stocks</t>
  </si>
  <si>
    <t>Interest Received</t>
  </si>
  <si>
    <t>Interest Paid</t>
  </si>
  <si>
    <t>Net Cash Flow From Operating Activities</t>
  </si>
  <si>
    <t>Cash Flow From Investing Activities</t>
  </si>
  <si>
    <t>Purchase of Fixed Assets</t>
  </si>
  <si>
    <t>Proceed From Sale of Fixed Assets</t>
  </si>
  <si>
    <t>Net Cash Used in Investing Activities</t>
  </si>
  <si>
    <t>Cash Flow From Financing Activities</t>
  </si>
  <si>
    <t>Proceeds From Long Term Borrowing</t>
  </si>
  <si>
    <t>Repayment of Borrowing</t>
  </si>
  <si>
    <t>Repayment of Hire-Purchase and Lease Obligation</t>
  </si>
  <si>
    <t>Payment to Related company</t>
  </si>
  <si>
    <t>Settlement to Holding Co.</t>
  </si>
  <si>
    <t>Net increase in Cash and Cash Equivalents</t>
  </si>
  <si>
    <t>Cash and Cash Equivalents at Beginning of Year</t>
  </si>
  <si>
    <t>Cash and Cash Equivalents at End of Year</t>
  </si>
  <si>
    <t>Cash and Bank Balances</t>
  </si>
  <si>
    <t>Fixed Deposit/ Short Term Placements</t>
  </si>
  <si>
    <t>Overdraft</t>
  </si>
  <si>
    <t>Total Cash and Bank Balances</t>
  </si>
  <si>
    <t>CONDENSED CONSOLIDATED CASH FLOW STATEMENTS</t>
  </si>
  <si>
    <t xml:space="preserve">Profit Before Taxation </t>
  </si>
  <si>
    <t>Unaudited</t>
  </si>
  <si>
    <t>Audited</t>
  </si>
  <si>
    <t>NATIONWIDE EXPRESS COURIER SERVICES BERHAD</t>
  </si>
  <si>
    <t>(COMPANY NO : 133096-M)</t>
  </si>
  <si>
    <t>Financial Report for the year ended 31st March 2002)</t>
  </si>
  <si>
    <t>Report for the year ended 31st March 2002)</t>
  </si>
  <si>
    <t>Proposed Dividend</t>
  </si>
  <si>
    <t>At 1 April, 2002</t>
  </si>
  <si>
    <t>for the 6 months period ended 30 September, 2002</t>
  </si>
  <si>
    <t xml:space="preserve">Opening Balance </t>
  </si>
  <si>
    <t>6 MONTHS</t>
  </si>
  <si>
    <t>(Increase) in related companies</t>
  </si>
  <si>
    <t>There were no issuances and repayment of debt and equity securities, share-buy-backs, share cancellations, share held as</t>
  </si>
  <si>
    <t>treasury shares and resale of treasury shares for the current period under review.</t>
  </si>
  <si>
    <t>There were no corporate proposals announced for the period under review.</t>
  </si>
  <si>
    <t>There were no capital commitments for the Group as at the date of this announcement.</t>
  </si>
  <si>
    <t>There was no material litigation for the current period under review.</t>
  </si>
  <si>
    <t xml:space="preserve">No segment information was prepared as the Group operates predominantly in Malaysia and, </t>
  </si>
  <si>
    <t>is principally involved in courier services and freight forwarding.</t>
  </si>
  <si>
    <t>for the 6 months period ended 30 September, 2001</t>
  </si>
  <si>
    <t>minus bank charges</t>
  </si>
  <si>
    <t>interest income</t>
  </si>
  <si>
    <t>adjusted manually</t>
  </si>
  <si>
    <t>At 1 April, 2001</t>
  </si>
  <si>
    <t>At 30 September, 2001</t>
  </si>
  <si>
    <t>trade &amp; other cred</t>
  </si>
  <si>
    <t>trade &amp; other debt</t>
  </si>
  <si>
    <t>nil</t>
  </si>
  <si>
    <t>inter co</t>
  </si>
  <si>
    <t>Accumulated profit</t>
  </si>
  <si>
    <t>(Includes Dividend)</t>
  </si>
  <si>
    <t xml:space="preserve">Kuala Lumpur Stock Exchange (KLSE) Listing Requirements. The accounting policies and methods of computation adopted </t>
  </si>
  <si>
    <t xml:space="preserve">by the Group in this interim financial report are consistent with those adopted in the annual financial statements for the year </t>
  </si>
  <si>
    <t xml:space="preserve"> ended 31 March 2002.</t>
  </si>
  <si>
    <t xml:space="preserve">For the period under review, the Group's turnover increased by 5.82% from RM31.28 million recorded in the corresponding </t>
  </si>
  <si>
    <t xml:space="preserve">A final dividend of 10% less 28% taxation amounting to RM3.09 million was paid during the current period, in respect of </t>
  </si>
  <si>
    <t>Operating Expenses</t>
  </si>
  <si>
    <t>Net Current Asset</t>
  </si>
  <si>
    <t>Net Tangible Assets Per Share (Sen)</t>
  </si>
  <si>
    <t>(i)</t>
  </si>
  <si>
    <t>The Company had on 22 July 2002 acquired 2 ordinary shares of RM1.00 each, representing 100% equity interest of Nationwide</t>
  </si>
  <si>
    <t>(ii)</t>
  </si>
  <si>
    <t>from RM2.61 million to RM3.30 million this period.</t>
  </si>
  <si>
    <t>Deferred Taxation</t>
  </si>
  <si>
    <t>Hire Purchase Payable</t>
  </si>
  <si>
    <t>6 Months Ended</t>
  </si>
  <si>
    <t>Shareholders' Fund</t>
  </si>
  <si>
    <t>Qualification of Financial Statements</t>
  </si>
  <si>
    <t xml:space="preserve"> Unusual items affecting the Financial Statements</t>
  </si>
  <si>
    <t>Changes in estimates</t>
  </si>
  <si>
    <t xml:space="preserve"> which have a material effect in the current interim period.</t>
  </si>
  <si>
    <t xml:space="preserve"> Valuations of property, plant and equipment</t>
  </si>
  <si>
    <t xml:space="preserve"> Earning/ (losses) per share</t>
  </si>
  <si>
    <t xml:space="preserve"> </t>
  </si>
  <si>
    <t>EPS - Basic (sen)</t>
  </si>
  <si>
    <t xml:space="preserve"> The calculation of basic earnings per share for the period is based on the net profit attributable to ordinary shareholders </t>
  </si>
  <si>
    <t xml:space="preserve"> of RM3.29 million and the weighted average number of ordinary shares during the quarter of 42.935 million.</t>
  </si>
  <si>
    <t xml:space="preserve"> For the quarter under review, the Group recorded a revenue of RM16.93 million, a 5.8% increase over the RM16.0 million  </t>
  </si>
  <si>
    <t>The Company had on 13 June 2002 incorporated a new subsidiary under the name of Nationwide Express Distribution Sdn Bhd (NEDSB).</t>
  </si>
  <si>
    <t xml:space="preserve"> and supported by legal advice, no provision for the consequential loss has been made in the financial statements.</t>
  </si>
  <si>
    <t>Save for the above, there were no additional contingent liabilities for the Group as at the date of this announcement.</t>
  </si>
  <si>
    <t>The Group did not issue any profit forecast and/or profit guarantee.</t>
  </si>
  <si>
    <t>BY ORDER OF THE BOARD</t>
  </si>
  <si>
    <t>Taxation Paid</t>
  </si>
  <si>
    <t>Dividend Paid</t>
  </si>
  <si>
    <t>per bs</t>
  </si>
  <si>
    <t xml:space="preserve">        (Gain)/loss on Disposal of Asset</t>
  </si>
  <si>
    <t>Cash Generated from Operations Activities</t>
  </si>
  <si>
    <t xml:space="preserve"> There were no changes in estimates of amount reported in prior interim periods of the current and previous financial year, </t>
  </si>
  <si>
    <t xml:space="preserve"> The valuation of land and buildings has been brought forward without any amendments from the previous annual financial statement. </t>
  </si>
  <si>
    <t>There was no purchase or sale of quoted securities for the current financial period under review.</t>
  </si>
  <si>
    <t xml:space="preserve"> There were total claim of RM451,000 from third parties reported in the previous annual statement. On the merits of the cases</t>
  </si>
  <si>
    <t>The second half performance is expected to be satisfactory.</t>
  </si>
  <si>
    <t>There was no restatement of reported results for the financial year ended 31 March 2002.</t>
  </si>
  <si>
    <t xml:space="preserve"> achieved in the previous corresponding quarter. Net profit was 27.1% higher at RM1.87 million compared to RM1.47 million.</t>
  </si>
  <si>
    <t>There were no significant events subsequent to balance sheet date as at this announcement.</t>
  </si>
  <si>
    <t>million (2001 : 2.3% tax exempt and 3% less 28% of tax amounting to RM1.91 million)</t>
  </si>
  <si>
    <t xml:space="preserve">the financial year ended 31 March 2002. The Board recommends an interim dividend of 5% less 28% tax amounting to RM1.546 </t>
  </si>
  <si>
    <t xml:space="preserve"> Financial Report for the year ended 31 March 2002)</t>
  </si>
  <si>
    <t>(The Condensed Consolidated Statements of Changes in Equity should be read in conjunction with the Annual</t>
  </si>
  <si>
    <t>Md Junid Bin Md Yusof</t>
  </si>
  <si>
    <t>Company Secretaries</t>
  </si>
  <si>
    <t>Abu Zahren Bin Md Yusof</t>
  </si>
  <si>
    <t>and capital allowances.</t>
  </si>
  <si>
    <t>The effective tax rate is lower than the statutory rate of 28% as certain subsidiaries had unutilised brought forward losses</t>
  </si>
  <si>
    <t xml:space="preserve"> The financial statements of the Company were not subject to any audit qualification for the financial year ended 31 March, 2002.</t>
  </si>
  <si>
    <t xml:space="preserve"> There were no unusual items affecting the financial statements of the Group at the date of this report.</t>
  </si>
  <si>
    <t xml:space="preserve">Express Logistics Sdn Bhd (NELSB)(formerly known as Swift Fleet Sdn Bhd) for a cash consideration of RM2.00.  </t>
  </si>
  <si>
    <t xml:space="preserve">Changes in Group Borrowings </t>
  </si>
  <si>
    <t>28 November 2002</t>
  </si>
  <si>
    <t xml:space="preserve">       Provision for Doubtful Debt</t>
  </si>
  <si>
    <t>Net Cash Generated From/(Used In) Financing Activities</t>
  </si>
  <si>
    <t xml:space="preserve"> Increase in Creditors or Payable</t>
  </si>
  <si>
    <t>There was no material profit or loss on sale of unquoted investments and properties for period ended 30 September 2002.</t>
  </si>
  <si>
    <t>There were no changes in Group borrowings in the current period under review.</t>
  </si>
  <si>
    <t>The business operations of the Group are not affected by any seasonal and cyclical factors.</t>
  </si>
  <si>
    <t xml:space="preserve">quarter to RM33.10 million due to higher contribution from subsidiaries and new businesses. Profit after tax improved by 26.1% </t>
  </si>
  <si>
    <t>The authorised share capital of NEDSB is RM100,000. The issued and paid-up capital is RM2.00.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</si>
</sst>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_(* #,##0.000_);_(* \(#,##0.000\);_(* &quot;-&quot;???_);_(@_)"/>
    <numFmt numFmtId="169" formatCode="0.0000"/>
    <numFmt numFmtId="170" formatCode="_(* #,##0.0000_);_(* \(#,##0.00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164" fontId="4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4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164" fontId="5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5" fontId="2" fillId="0" borderId="0" xfId="0" applyNumberFormat="1" applyFont="1" applyAlignment="1">
      <alignment horizontal="right"/>
    </xf>
    <xf numFmtId="164" fontId="0" fillId="0" borderId="8" xfId="15" applyNumberFormat="1" applyBorder="1" applyAlignment="1">
      <alignment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43" fontId="4" fillId="0" borderId="0" xfId="15" applyFont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43" fontId="5" fillId="0" borderId="0" xfId="15" applyFont="1" applyAlignment="1">
      <alignment/>
    </xf>
    <xf numFmtId="0" fontId="8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2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" fontId="0" fillId="0" borderId="0" xfId="0" applyNumberFormat="1" applyAlignment="1">
      <alignment/>
    </xf>
    <xf numFmtId="43" fontId="4" fillId="0" borderId="0" xfId="15" applyFont="1" applyAlignment="1" quotePrefix="1">
      <alignment/>
    </xf>
    <xf numFmtId="15" fontId="3" fillId="0" borderId="0" xfId="0" applyNumberFormat="1" applyFont="1" applyAlignment="1" quotePrefix="1">
      <alignment/>
    </xf>
    <xf numFmtId="1" fontId="1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Fill="1" applyAlignment="1">
      <alignment/>
    </xf>
    <xf numFmtId="164" fontId="0" fillId="0" borderId="0" xfId="0" applyNumberFormat="1" applyAlignment="1">
      <alignment/>
    </xf>
    <xf numFmtId="1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zoomScale="75" zoomScaleNormal="75" workbookViewId="0" topLeftCell="C10">
      <selection activeCell="H23" sqref="H23"/>
    </sheetView>
  </sheetViews>
  <sheetFormatPr defaultColWidth="9.140625" defaultRowHeight="12.75"/>
  <cols>
    <col min="1" max="1" width="3.00390625" style="0" customWidth="1"/>
    <col min="2" max="2" width="35.421875" style="0" customWidth="1"/>
    <col min="4" max="4" width="16.8515625" style="0" customWidth="1"/>
    <col min="5" max="5" width="2.28125" style="0" customWidth="1"/>
    <col min="6" max="6" width="16.7109375" style="0" customWidth="1"/>
    <col min="7" max="7" width="2.28125" style="0" customWidth="1"/>
    <col min="8" max="8" width="16.7109375" style="0" customWidth="1"/>
    <col min="9" max="9" width="2.28125" style="0" customWidth="1"/>
    <col min="10" max="10" width="16.7109375" style="0" customWidth="1"/>
  </cols>
  <sheetData>
    <row r="1" ht="15.75">
      <c r="B1" s="1" t="s">
        <v>93</v>
      </c>
    </row>
    <row r="2" spans="2:4" ht="12.75">
      <c r="B2" s="2" t="s">
        <v>94</v>
      </c>
      <c r="D2" s="2"/>
    </row>
    <row r="3" spans="2:4" ht="12.75">
      <c r="B3" s="2" t="s">
        <v>0</v>
      </c>
      <c r="D3" s="2"/>
    </row>
    <row r="9" spans="2:5" ht="12.75">
      <c r="B9" s="26" t="s">
        <v>1</v>
      </c>
      <c r="C9" s="27"/>
      <c r="D9" s="27"/>
      <c r="E9" s="27"/>
    </row>
    <row r="12" ht="12.75">
      <c r="D12" s="3"/>
    </row>
    <row r="13" spans="4:10" ht="12.75">
      <c r="D13" s="24" t="s">
        <v>2</v>
      </c>
      <c r="E13" s="24"/>
      <c r="F13" s="24" t="s">
        <v>101</v>
      </c>
      <c r="H13" s="24" t="s">
        <v>2</v>
      </c>
      <c r="I13" s="24"/>
      <c r="J13" s="24" t="s">
        <v>101</v>
      </c>
    </row>
    <row r="14" spans="4:10" ht="12.75">
      <c r="D14" s="24" t="s">
        <v>3</v>
      </c>
      <c r="E14" s="24"/>
      <c r="F14" s="24" t="s">
        <v>4</v>
      </c>
      <c r="H14" s="24" t="s">
        <v>3</v>
      </c>
      <c r="I14" s="24"/>
      <c r="J14" s="24" t="s">
        <v>4</v>
      </c>
    </row>
    <row r="15" spans="4:10" ht="12.75">
      <c r="D15" s="25" t="s">
        <v>5</v>
      </c>
      <c r="E15" s="24"/>
      <c r="F15" s="25" t="s">
        <v>5</v>
      </c>
      <c r="H15" s="25" t="s">
        <v>5</v>
      </c>
      <c r="I15" s="24"/>
      <c r="J15" s="25" t="s">
        <v>5</v>
      </c>
    </row>
    <row r="16" spans="4:10" ht="12.75">
      <c r="D16" s="24">
        <v>2002</v>
      </c>
      <c r="E16" s="24"/>
      <c r="F16" s="24">
        <v>2002</v>
      </c>
      <c r="H16" s="24">
        <v>2001</v>
      </c>
      <c r="I16" s="24"/>
      <c r="J16" s="24">
        <v>2001</v>
      </c>
    </row>
    <row r="17" spans="4:10" ht="12.75">
      <c r="D17" s="24" t="s">
        <v>6</v>
      </c>
      <c r="E17" s="24"/>
      <c r="F17" s="24" t="s">
        <v>6</v>
      </c>
      <c r="H17" s="24" t="s">
        <v>6</v>
      </c>
      <c r="I17" s="24"/>
      <c r="J17" s="24" t="s">
        <v>6</v>
      </c>
    </row>
    <row r="20" spans="2:10" ht="12.75">
      <c r="B20" t="s">
        <v>7</v>
      </c>
      <c r="D20" s="10">
        <v>16933</v>
      </c>
      <c r="E20" s="10"/>
      <c r="F20" s="10">
        <v>33100</v>
      </c>
      <c r="H20" s="10">
        <v>16008</v>
      </c>
      <c r="I20" s="10"/>
      <c r="J20" s="10">
        <v>31284</v>
      </c>
    </row>
    <row r="21" spans="4:10" ht="12.75">
      <c r="D21" s="10"/>
      <c r="E21" s="10"/>
      <c r="F21" s="10"/>
      <c r="H21" s="10"/>
      <c r="I21" s="10"/>
      <c r="J21" s="10"/>
    </row>
    <row r="22" spans="2:13" ht="12.75">
      <c r="B22" t="s">
        <v>127</v>
      </c>
      <c r="D22" s="10">
        <v>-14574</v>
      </c>
      <c r="E22" s="10"/>
      <c r="F22" s="10">
        <v>-28850</v>
      </c>
      <c r="H22" s="10">
        <v>-13784</v>
      </c>
      <c r="I22" s="10"/>
      <c r="J22" s="10">
        <v>-27163</v>
      </c>
      <c r="K22" s="55" t="s">
        <v>111</v>
      </c>
      <c r="M22" s="55" t="s">
        <v>113</v>
      </c>
    </row>
    <row r="23" spans="4:10" ht="12.75">
      <c r="D23" s="10"/>
      <c r="E23" s="10"/>
      <c r="F23" s="10"/>
      <c r="H23" s="10"/>
      <c r="I23" s="10"/>
      <c r="J23" s="10"/>
    </row>
    <row r="24" spans="2:11" ht="12.75">
      <c r="B24" t="s">
        <v>8</v>
      </c>
      <c r="D24" s="10">
        <v>115</v>
      </c>
      <c r="E24" s="10"/>
      <c r="F24" s="10">
        <v>210</v>
      </c>
      <c r="H24" s="10">
        <v>126</v>
      </c>
      <c r="I24" s="10"/>
      <c r="J24" s="10">
        <v>249.925</v>
      </c>
      <c r="K24" s="55" t="s">
        <v>112</v>
      </c>
    </row>
    <row r="25" spans="4:10" ht="12.75">
      <c r="D25" s="10"/>
      <c r="E25" s="10"/>
      <c r="F25" s="10"/>
      <c r="H25" s="10"/>
      <c r="I25" s="10"/>
      <c r="J25" s="10"/>
    </row>
    <row r="26" spans="2:10" ht="12.75">
      <c r="B26" t="s">
        <v>9</v>
      </c>
      <c r="D26" s="11">
        <f>SUM(D20:D24)</f>
        <v>2474</v>
      </c>
      <c r="E26" s="10"/>
      <c r="F26" s="11">
        <f>SUM(F20:F24)</f>
        <v>4460</v>
      </c>
      <c r="H26" s="11">
        <f>SUM(H20:H24)</f>
        <v>2350</v>
      </c>
      <c r="I26" s="10"/>
      <c r="J26" s="11">
        <f>SUM(J20:J24)</f>
        <v>4370.925</v>
      </c>
    </row>
    <row r="27" spans="4:10" ht="12.75">
      <c r="D27" s="10"/>
      <c r="E27" s="10"/>
      <c r="F27" s="10"/>
      <c r="H27" s="10"/>
      <c r="I27" s="10"/>
      <c r="J27" s="10"/>
    </row>
    <row r="28" spans="2:10" ht="12.75">
      <c r="B28" t="s">
        <v>10</v>
      </c>
      <c r="D28" s="10">
        <v>-19</v>
      </c>
      <c r="E28" s="10"/>
      <c r="F28" s="10">
        <v>-43</v>
      </c>
      <c r="H28" s="10">
        <v>-17</v>
      </c>
      <c r="I28" s="10"/>
      <c r="J28" s="10">
        <v>-35</v>
      </c>
    </row>
    <row r="29" spans="4:10" ht="12.75">
      <c r="D29" s="10"/>
      <c r="E29" s="10"/>
      <c r="F29" s="10"/>
      <c r="H29" s="10"/>
      <c r="I29" s="10"/>
      <c r="J29" s="10"/>
    </row>
    <row r="30" spans="2:10" ht="12.75">
      <c r="B30" t="s">
        <v>11</v>
      </c>
      <c r="D30" s="11">
        <f>SUM(D26:D28)</f>
        <v>2455</v>
      </c>
      <c r="E30" s="10"/>
      <c r="F30" s="11">
        <f>SUM(F26:F28)</f>
        <v>4417</v>
      </c>
      <c r="G30" s="11">
        <f>SUM(G26:G28)</f>
        <v>0</v>
      </c>
      <c r="H30" s="11">
        <f>SUM(H26:H28)</f>
        <v>2333</v>
      </c>
      <c r="I30" s="11">
        <f>SUM(I26:I28)</f>
        <v>0</v>
      </c>
      <c r="J30" s="11">
        <f>SUM(J26:J28)</f>
        <v>4335.925</v>
      </c>
    </row>
    <row r="31" spans="4:10" ht="12.75">
      <c r="D31" s="10"/>
      <c r="E31" s="10"/>
      <c r="F31" s="10"/>
      <c r="H31" s="10"/>
      <c r="I31" s="10"/>
      <c r="J31" s="10"/>
    </row>
    <row r="32" spans="4:10" ht="12.75">
      <c r="D32" s="10"/>
      <c r="E32" s="10"/>
      <c r="F32" s="10"/>
      <c r="H32" s="10"/>
      <c r="I32" s="10"/>
      <c r="J32" s="10"/>
    </row>
    <row r="33" spans="2:10" ht="12.75">
      <c r="B33" t="s">
        <v>12</v>
      </c>
      <c r="D33" s="10">
        <v>-586</v>
      </c>
      <c r="E33" s="10"/>
      <c r="F33" s="10">
        <v>-1122</v>
      </c>
      <c r="H33" s="10">
        <v>-862</v>
      </c>
      <c r="I33" s="10"/>
      <c r="J33" s="10">
        <v>-1722</v>
      </c>
    </row>
    <row r="34" spans="4:10" ht="12.75">
      <c r="D34" s="11"/>
      <c r="E34" s="10"/>
      <c r="F34" s="11"/>
      <c r="H34" s="11"/>
      <c r="I34" s="10"/>
      <c r="J34" s="11"/>
    </row>
    <row r="35" spans="2:10" ht="12.75">
      <c r="B35" t="s">
        <v>13</v>
      </c>
      <c r="D35" s="10">
        <f>SUM(D30:D33)</f>
        <v>1869</v>
      </c>
      <c r="E35" s="10"/>
      <c r="F35" s="10">
        <f>SUM(F30:F33)</f>
        <v>3295</v>
      </c>
      <c r="G35" s="10">
        <f>SUM(G30:G33)</f>
        <v>0</v>
      </c>
      <c r="H35" s="10">
        <f>SUM(H30:H33)</f>
        <v>1471</v>
      </c>
      <c r="I35" s="10">
        <f>SUM(I30:I33)</f>
        <v>0</v>
      </c>
      <c r="J35" s="10">
        <f>SUM(J30:J33)</f>
        <v>2613.925</v>
      </c>
    </row>
    <row r="36" spans="4:10" ht="12.75">
      <c r="D36" s="10"/>
      <c r="E36" s="10"/>
      <c r="F36" s="10"/>
      <c r="H36" s="10"/>
      <c r="I36" s="10"/>
      <c r="J36" s="10"/>
    </row>
    <row r="37" spans="2:10" ht="12.75">
      <c r="B37" t="s">
        <v>14</v>
      </c>
      <c r="D37" s="12">
        <f>+D35</f>
        <v>1869</v>
      </c>
      <c r="E37" s="10"/>
      <c r="F37" s="12">
        <f>+F35</f>
        <v>3295</v>
      </c>
      <c r="G37" s="12">
        <f>+G35</f>
        <v>0</v>
      </c>
      <c r="H37" s="12">
        <f>+H35</f>
        <v>1471</v>
      </c>
      <c r="I37" s="12">
        <f>+I35</f>
        <v>0</v>
      </c>
      <c r="J37" s="12">
        <f>+J35</f>
        <v>2613.925</v>
      </c>
    </row>
    <row r="38" spans="4:10" ht="12.75">
      <c r="D38" s="4"/>
      <c r="E38" s="4"/>
      <c r="F38" s="4"/>
      <c r="H38" s="4"/>
      <c r="I38" s="4"/>
      <c r="J38" s="4"/>
    </row>
    <row r="39" spans="4:10" ht="12.75">
      <c r="D39" s="4"/>
      <c r="E39" s="4"/>
      <c r="F39" s="4"/>
      <c r="H39" s="4"/>
      <c r="I39" s="4"/>
      <c r="J39" s="4"/>
    </row>
    <row r="40" spans="2:10" ht="12.75">
      <c r="B40" s="29" t="s">
        <v>145</v>
      </c>
      <c r="D40" s="30">
        <f>(D37*1000)/42934500*100</f>
        <v>4.353142577647347</v>
      </c>
      <c r="E40" s="30"/>
      <c r="F40" s="30">
        <f>(F37*1000)/42934500*100</f>
        <v>7.674480895317286</v>
      </c>
      <c r="H40" s="30">
        <f>(H37*1000)/42934500*100</f>
        <v>3.4261491341461996</v>
      </c>
      <c r="I40" s="30"/>
      <c r="J40" s="30">
        <f>(J37*1000)/42934500*100</f>
        <v>6.088169187949085</v>
      </c>
    </row>
    <row r="41" spans="4:6" ht="12.75">
      <c r="D41" s="4"/>
      <c r="E41" s="4"/>
      <c r="F41" s="4"/>
    </row>
    <row r="42" spans="4:6" ht="12.75">
      <c r="D42" s="4"/>
      <c r="E42" s="4"/>
      <c r="F42" s="4"/>
    </row>
    <row r="44" ht="12.75">
      <c r="B44" t="s">
        <v>45</v>
      </c>
    </row>
    <row r="45" ht="12.75">
      <c r="B45" t="s">
        <v>95</v>
      </c>
    </row>
  </sheetData>
  <printOptions/>
  <pageMargins left="0.75" right="0.75" top="1" bottom="1" header="0.5" footer="0.5"/>
  <pageSetup horizontalDpi="600" verticalDpi="600" orientation="portrait" scale="7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0">
      <selection activeCell="C17" sqref="C17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.75">
      <c r="A1" s="1" t="s">
        <v>93</v>
      </c>
    </row>
    <row r="4" ht="12.75">
      <c r="A4" s="2" t="s">
        <v>15</v>
      </c>
    </row>
    <row r="5" spans="5:7" ht="12.75">
      <c r="E5" s="38" t="s">
        <v>91</v>
      </c>
      <c r="G5" s="38" t="s">
        <v>92</v>
      </c>
    </row>
    <row r="6" spans="5:7" ht="12.75">
      <c r="E6" s="45">
        <v>37529</v>
      </c>
      <c r="F6" s="24"/>
      <c r="G6" s="45">
        <v>37346</v>
      </c>
    </row>
    <row r="7" spans="5:7" ht="12.75">
      <c r="E7" s="24" t="s">
        <v>6</v>
      </c>
      <c r="F7" s="24"/>
      <c r="G7" s="24" t="s">
        <v>6</v>
      </c>
    </row>
    <row r="8" spans="5:7" ht="12.75">
      <c r="E8" s="24"/>
      <c r="F8" s="24"/>
      <c r="G8" s="39"/>
    </row>
    <row r="10" spans="2:7" ht="12.75">
      <c r="B10" s="2" t="s">
        <v>16</v>
      </c>
      <c r="E10" s="10">
        <v>24681</v>
      </c>
      <c r="F10" s="10"/>
      <c r="G10" s="10">
        <f>25824.231</f>
        <v>25824.231</v>
      </c>
    </row>
    <row r="11" spans="2:7" ht="12.75">
      <c r="B11" s="2"/>
      <c r="E11" s="10"/>
      <c r="F11" s="10"/>
      <c r="G11" s="10"/>
    </row>
    <row r="12" spans="2:7" ht="12.75">
      <c r="B12" s="2" t="s">
        <v>17</v>
      </c>
      <c r="E12" s="28"/>
      <c r="F12" s="10"/>
      <c r="G12" s="28"/>
    </row>
    <row r="13" spans="2:8" ht="12.75">
      <c r="B13" t="s">
        <v>18</v>
      </c>
      <c r="E13" s="14">
        <f>16285+2395+278</f>
        <v>18958</v>
      </c>
      <c r="F13" s="10"/>
      <c r="G13" s="14">
        <f>15470+2487+269</f>
        <v>18226</v>
      </c>
      <c r="H13" s="72">
        <f>G13-E13</f>
        <v>-732</v>
      </c>
    </row>
    <row r="14" spans="2:8" ht="12.75">
      <c r="B14" t="s">
        <v>19</v>
      </c>
      <c r="E14" s="14">
        <f>1032+13230</f>
        <v>14262</v>
      </c>
      <c r="F14" s="10"/>
      <c r="G14" s="14">
        <f>3147+11192</f>
        <v>14339</v>
      </c>
      <c r="H14" s="72">
        <f>G14-E14</f>
        <v>77</v>
      </c>
    </row>
    <row r="15" spans="5:7" ht="12.75">
      <c r="E15" s="14"/>
      <c r="F15" s="10"/>
      <c r="G15" s="46"/>
    </row>
    <row r="16" spans="5:7" ht="12.75">
      <c r="E16" s="15">
        <f>SUM(E13:E15)</f>
        <v>33220</v>
      </c>
      <c r="F16" s="10"/>
      <c r="G16" s="15">
        <f>SUM(G13:G15)</f>
        <v>32565</v>
      </c>
    </row>
    <row r="17" spans="5:7" ht="12.75">
      <c r="E17" s="10"/>
      <c r="F17" s="10"/>
      <c r="G17" s="10"/>
    </row>
    <row r="18" spans="2:7" ht="12.75">
      <c r="B18" s="2" t="s">
        <v>20</v>
      </c>
      <c r="E18" s="10"/>
      <c r="F18" s="10"/>
      <c r="G18" s="10"/>
    </row>
    <row r="19" spans="2:8" ht="12.75">
      <c r="B19" t="s">
        <v>21</v>
      </c>
      <c r="E19" s="13">
        <f>2997+2595+38+13</f>
        <v>5643</v>
      </c>
      <c r="F19" s="10"/>
      <c r="G19" s="13">
        <f>3020+2921+26+2</f>
        <v>5969</v>
      </c>
      <c r="H19" s="72">
        <f>G19-E19</f>
        <v>326</v>
      </c>
    </row>
    <row r="20" spans="2:9" ht="12.75">
      <c r="B20" t="s">
        <v>12</v>
      </c>
      <c r="E20" s="14">
        <v>1396</v>
      </c>
      <c r="F20" s="10"/>
      <c r="G20" s="14">
        <v>1696</v>
      </c>
      <c r="H20" s="72">
        <f>G20-E20</f>
        <v>300</v>
      </c>
      <c r="I20" s="72">
        <f>SUM(H19:H20)</f>
        <v>626</v>
      </c>
    </row>
    <row r="21" spans="2:8" ht="12.75">
      <c r="B21" t="s">
        <v>97</v>
      </c>
      <c r="E21" s="14">
        <v>0</v>
      </c>
      <c r="F21" s="10"/>
      <c r="G21" s="14">
        <v>3091</v>
      </c>
      <c r="H21" s="72">
        <f>G21-E21</f>
        <v>3091</v>
      </c>
    </row>
    <row r="22" spans="5:8" ht="12.75">
      <c r="E22" s="15">
        <f>SUM(E19:E21)</f>
        <v>7039</v>
      </c>
      <c r="F22" s="10"/>
      <c r="G22" s="15">
        <f>SUM(G19:G21)</f>
        <v>10756</v>
      </c>
      <c r="H22" s="72">
        <f>SUM(H19:H21)</f>
        <v>3717</v>
      </c>
    </row>
    <row r="23" spans="5:7" ht="12.75">
      <c r="E23" s="10"/>
      <c r="F23" s="10"/>
      <c r="G23" s="10"/>
    </row>
    <row r="24" spans="2:7" ht="12.75">
      <c r="B24" s="2" t="s">
        <v>128</v>
      </c>
      <c r="E24" s="10">
        <f>$E$16-$E$22</f>
        <v>26181</v>
      </c>
      <c r="F24" s="10"/>
      <c r="G24" s="10">
        <f>$G$16-$G$22</f>
        <v>21809</v>
      </c>
    </row>
    <row r="25" spans="5:7" ht="12.75">
      <c r="E25" s="10"/>
      <c r="F25" s="10"/>
      <c r="G25" s="10"/>
    </row>
    <row r="26" spans="5:7" ht="13.5" thickBot="1">
      <c r="E26" s="16">
        <f>SUM(E10:E10)+E24</f>
        <v>50862</v>
      </c>
      <c r="F26" s="10"/>
      <c r="G26" s="16">
        <f>SUM(G10:G10)+$G$24</f>
        <v>47633.231</v>
      </c>
    </row>
    <row r="27" spans="5:7" ht="13.5" thickTop="1">
      <c r="E27" s="10"/>
      <c r="F27" s="10"/>
      <c r="G27" s="10"/>
    </row>
    <row r="28" spans="5:7" ht="12.75">
      <c r="E28" s="10"/>
      <c r="F28" s="10"/>
      <c r="G28" s="10"/>
    </row>
    <row r="29" spans="2:7" ht="12.75">
      <c r="B29" t="s">
        <v>22</v>
      </c>
      <c r="E29" s="10">
        <v>42935</v>
      </c>
      <c r="F29" s="10"/>
      <c r="G29" s="10">
        <v>42935</v>
      </c>
    </row>
    <row r="30" spans="2:7" ht="12.75">
      <c r="B30" t="s">
        <v>23</v>
      </c>
      <c r="E30" s="10">
        <f>4417+64+3294</f>
        <v>7775</v>
      </c>
      <c r="F30" s="10"/>
      <c r="G30" s="10">
        <f>3975+126+441</f>
        <v>4542</v>
      </c>
    </row>
    <row r="31" spans="2:7" ht="12.75">
      <c r="B31" s="2" t="s">
        <v>137</v>
      </c>
      <c r="E31" s="11">
        <f>+E29+E30</f>
        <v>50710</v>
      </c>
      <c r="F31" s="10"/>
      <c r="G31" s="11">
        <f>+G29+G30</f>
        <v>47477</v>
      </c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2:7" ht="12.75">
      <c r="B35" s="2" t="s">
        <v>24</v>
      </c>
      <c r="E35" s="10"/>
      <c r="F35" s="10"/>
      <c r="G35" s="10"/>
    </row>
    <row r="36" spans="2:7" ht="12.75">
      <c r="B36" t="s">
        <v>135</v>
      </c>
      <c r="E36" s="66">
        <f>13-13</f>
        <v>0</v>
      </c>
      <c r="F36" s="10"/>
      <c r="G36" s="10">
        <v>4</v>
      </c>
    </row>
    <row r="37" spans="2:7" ht="12.75">
      <c r="B37" t="s">
        <v>134</v>
      </c>
      <c r="E37" s="10">
        <v>152</v>
      </c>
      <c r="F37" s="10"/>
      <c r="G37" s="10">
        <v>152</v>
      </c>
    </row>
    <row r="38" spans="5:7" ht="13.5" thickBot="1">
      <c r="E38" s="16">
        <f>SUM(E31:E37)</f>
        <v>50862</v>
      </c>
      <c r="F38" s="10"/>
      <c r="G38" s="16">
        <f>SUM(G31:G37)</f>
        <v>47633</v>
      </c>
    </row>
    <row r="39" spans="5:7" ht="13.5" thickTop="1">
      <c r="E39" s="4"/>
      <c r="F39" s="4"/>
      <c r="G39" s="4"/>
    </row>
    <row r="40" spans="2:7" ht="12.75">
      <c r="B40" s="2" t="s">
        <v>129</v>
      </c>
      <c r="E40" s="61">
        <f>E31/E29*100</f>
        <v>118.1087690695237</v>
      </c>
      <c r="G40" s="61">
        <f>G31/G29*100</f>
        <v>110.57878187958543</v>
      </c>
    </row>
    <row r="42" ht="12.75">
      <c r="B42" t="s">
        <v>25</v>
      </c>
    </row>
    <row r="43" ht="12.75">
      <c r="B43" t="s">
        <v>96</v>
      </c>
    </row>
  </sheetData>
  <printOptions/>
  <pageMargins left="0.5" right="0.61" top="1" bottom="1" header="0.5" footer="0.5"/>
  <pageSetup horizontalDpi="600" verticalDpi="600" orientation="portrait" scale="9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B1">
      <selection activeCell="C8" sqref="C8"/>
    </sheetView>
  </sheetViews>
  <sheetFormatPr defaultColWidth="9.140625" defaultRowHeight="12.75"/>
  <cols>
    <col min="1" max="1" width="26.57421875" style="0" customWidth="1"/>
    <col min="2" max="2" width="12.8515625" style="0" customWidth="1"/>
    <col min="3" max="3" width="19.00390625" style="0" customWidth="1"/>
    <col min="4" max="4" width="18.7109375" style="0" customWidth="1"/>
    <col min="5" max="5" width="15.8515625" style="0" customWidth="1"/>
  </cols>
  <sheetData>
    <row r="1" ht="12.75">
      <c r="A1" s="26" t="s">
        <v>93</v>
      </c>
    </row>
    <row r="4" spans="1:3" ht="12.75">
      <c r="A4" s="26" t="s">
        <v>26</v>
      </c>
      <c r="B4" s="27"/>
      <c r="C4" s="27"/>
    </row>
    <row r="5" ht="12.75">
      <c r="A5" s="2" t="s">
        <v>99</v>
      </c>
    </row>
    <row r="7" spans="2:5" ht="12.75">
      <c r="B7" s="24"/>
      <c r="C7" s="24" t="s">
        <v>27</v>
      </c>
      <c r="D7" s="24"/>
      <c r="E7" s="24"/>
    </row>
    <row r="8" spans="2:5" ht="12.75">
      <c r="B8" s="24" t="s">
        <v>22</v>
      </c>
      <c r="C8" s="24" t="s">
        <v>28</v>
      </c>
      <c r="D8" s="24" t="s">
        <v>120</v>
      </c>
      <c r="E8" s="24" t="s">
        <v>29</v>
      </c>
    </row>
    <row r="9" spans="1:5" ht="12.75">
      <c r="A9" s="2"/>
      <c r="B9" s="24" t="s">
        <v>30</v>
      </c>
      <c r="C9" s="24" t="s">
        <v>30</v>
      </c>
      <c r="D9" s="24" t="s">
        <v>30</v>
      </c>
      <c r="E9" s="24" t="s">
        <v>30</v>
      </c>
    </row>
    <row r="12" spans="1:5" ht="12.75">
      <c r="A12" t="s">
        <v>98</v>
      </c>
      <c r="B12" s="10">
        <v>42935</v>
      </c>
      <c r="C12" s="10">
        <v>-134</v>
      </c>
      <c r="D12" s="10">
        <v>4677</v>
      </c>
      <c r="E12" s="10">
        <f>SUM(B12:D12)</f>
        <v>47478</v>
      </c>
    </row>
    <row r="13" spans="2:5" ht="12.75">
      <c r="B13" s="10"/>
      <c r="C13" s="10"/>
      <c r="D13" s="10"/>
      <c r="E13" s="10"/>
    </row>
    <row r="14" spans="2:5" ht="12.75">
      <c r="B14" s="28"/>
      <c r="C14" s="28"/>
      <c r="D14" s="28"/>
      <c r="E14" s="28"/>
    </row>
    <row r="15" spans="1:5" ht="12.75">
      <c r="A15" t="s">
        <v>100</v>
      </c>
      <c r="B15" s="10">
        <f>+B12</f>
        <v>42935</v>
      </c>
      <c r="C15" s="10">
        <f>+C12</f>
        <v>-134</v>
      </c>
      <c r="D15" s="10">
        <f>+D12</f>
        <v>4677</v>
      </c>
      <c r="E15" s="10">
        <f>+E12</f>
        <v>47478</v>
      </c>
    </row>
    <row r="16" spans="2:5" ht="12.75">
      <c r="B16" s="10"/>
      <c r="C16" s="10"/>
      <c r="D16" s="10"/>
      <c r="E16" s="10"/>
    </row>
    <row r="17" spans="1:5" ht="12.75">
      <c r="A17" t="s">
        <v>58</v>
      </c>
      <c r="B17" s="10">
        <v>0</v>
      </c>
      <c r="C17" s="10">
        <v>-62.533</v>
      </c>
      <c r="D17" s="10">
        <v>3294.986</v>
      </c>
      <c r="E17" s="10">
        <f>SUM(B17:D17)</f>
        <v>3232.453</v>
      </c>
    </row>
    <row r="18" spans="2:5" ht="12.75">
      <c r="B18" s="10"/>
      <c r="C18" s="10"/>
      <c r="D18" s="10"/>
      <c r="E18" s="10"/>
    </row>
    <row r="19" spans="1:5" ht="12.75">
      <c r="A19" t="s">
        <v>59</v>
      </c>
      <c r="B19" s="12">
        <f>+B12+B17</f>
        <v>42935</v>
      </c>
      <c r="C19" s="12">
        <f>+C12+C17</f>
        <v>-196.53300000000002</v>
      </c>
      <c r="D19" s="12">
        <f>+D12+D17</f>
        <v>7971.986</v>
      </c>
      <c r="E19" s="12">
        <f>+E12+E17</f>
        <v>50710.453</v>
      </c>
    </row>
    <row r="24" ht="12.75">
      <c r="A24" t="s">
        <v>170</v>
      </c>
    </row>
    <row r="25" ht="12.75">
      <c r="A25" t="s">
        <v>169</v>
      </c>
    </row>
    <row r="27" spans="1:3" ht="12.75">
      <c r="A27" s="26" t="s">
        <v>26</v>
      </c>
      <c r="B27" s="27"/>
      <c r="C27" s="27"/>
    </row>
    <row r="28" ht="12.75">
      <c r="A28" s="2" t="s">
        <v>110</v>
      </c>
    </row>
    <row r="30" spans="2:5" ht="12.75">
      <c r="B30" s="24"/>
      <c r="C30" s="24" t="s">
        <v>27</v>
      </c>
      <c r="D30" s="24"/>
      <c r="E30" s="24"/>
    </row>
    <row r="31" spans="2:5" ht="12.75">
      <c r="B31" s="24" t="s">
        <v>22</v>
      </c>
      <c r="C31" s="24" t="s">
        <v>28</v>
      </c>
      <c r="D31" s="24" t="s">
        <v>120</v>
      </c>
      <c r="E31" s="24" t="s">
        <v>29</v>
      </c>
    </row>
    <row r="32" spans="1:5" ht="12.75">
      <c r="A32" s="2"/>
      <c r="B32" s="24" t="s">
        <v>30</v>
      </c>
      <c r="C32" s="24" t="s">
        <v>30</v>
      </c>
      <c r="D32" s="24" t="s">
        <v>30</v>
      </c>
      <c r="E32" s="24" t="s">
        <v>30</v>
      </c>
    </row>
    <row r="35" spans="1:5" ht="12.75">
      <c r="A35" t="s">
        <v>114</v>
      </c>
      <c r="B35" s="10">
        <v>19082</v>
      </c>
      <c r="C35" s="10">
        <v>-179</v>
      </c>
      <c r="D35" s="10">
        <v>28087</v>
      </c>
      <c r="E35" s="10">
        <f>SUM(B35:D35)</f>
        <v>46990</v>
      </c>
    </row>
    <row r="36" spans="2:5" ht="12.75">
      <c r="B36" s="10"/>
      <c r="C36" s="10"/>
      <c r="D36" s="10"/>
      <c r="E36" s="10"/>
    </row>
    <row r="37" spans="2:5" ht="12.75">
      <c r="B37" s="28"/>
      <c r="C37" s="28"/>
      <c r="D37" s="28"/>
      <c r="E37" s="28"/>
    </row>
    <row r="38" spans="2:5" ht="12.75">
      <c r="B38" s="10"/>
      <c r="C38" s="10"/>
      <c r="D38" s="10"/>
      <c r="E38" s="10"/>
    </row>
    <row r="39" spans="1:5" ht="12.75">
      <c r="A39" t="s">
        <v>100</v>
      </c>
      <c r="B39" s="10">
        <f>B35+B37</f>
        <v>19082</v>
      </c>
      <c r="C39" s="10">
        <f>C35+C37</f>
        <v>-179</v>
      </c>
      <c r="D39" s="10">
        <f>D35+D37</f>
        <v>28087</v>
      </c>
      <c r="E39" s="10">
        <f>E35+E37</f>
        <v>46990</v>
      </c>
    </row>
    <row r="40" spans="2:5" ht="12.75">
      <c r="B40" s="10"/>
      <c r="C40" s="10"/>
      <c r="D40" s="10"/>
      <c r="E40" s="10"/>
    </row>
    <row r="41" spans="1:5" ht="12.75">
      <c r="A41" t="s">
        <v>58</v>
      </c>
      <c r="B41" s="10">
        <v>0</v>
      </c>
      <c r="C41" s="10">
        <v>6.271</v>
      </c>
      <c r="D41" s="10">
        <v>702</v>
      </c>
      <c r="E41" s="10">
        <f>SUM(B41:D41)</f>
        <v>708.271</v>
      </c>
    </row>
    <row r="42" spans="1:5" ht="12.75">
      <c r="A42" t="s">
        <v>121</v>
      </c>
      <c r="B42" s="10"/>
      <c r="C42" s="10"/>
      <c r="D42" s="10"/>
      <c r="E42" s="10"/>
    </row>
    <row r="43" spans="1:5" ht="12.75">
      <c r="A43" t="s">
        <v>115</v>
      </c>
      <c r="B43" s="12">
        <f>+B35+B41</f>
        <v>19082</v>
      </c>
      <c r="C43" s="12">
        <f>SUM(C39:C42)</f>
        <v>-172.729</v>
      </c>
      <c r="D43" s="12">
        <f>+D35+D37+D41</f>
        <v>28789</v>
      </c>
      <c r="E43" s="12">
        <f>SUM(B43:D43)</f>
        <v>47698.271</v>
      </c>
    </row>
  </sheetData>
  <printOptions/>
  <pageMargins left="0.75" right="0.75" top="1" bottom="1" header="0.5" footer="0.5"/>
  <pageSetup horizontalDpi="600" verticalDpi="600" orientation="landscape" scale="8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70" zoomScaleNormal="70" workbookViewId="0" topLeftCell="A57">
      <selection activeCell="B68" sqref="B68"/>
    </sheetView>
  </sheetViews>
  <sheetFormatPr defaultColWidth="9.140625" defaultRowHeight="12.75"/>
  <cols>
    <col min="1" max="1" width="42.28125" style="51" customWidth="1"/>
    <col min="3" max="3" width="15.00390625" style="0" customWidth="1"/>
    <col min="5" max="5" width="20.7109375" style="10" customWidth="1"/>
    <col min="6" max="6" width="2.57421875" style="0" customWidth="1"/>
    <col min="7" max="7" width="20.57421875" style="0" customWidth="1"/>
    <col min="9" max="10" width="9.140625" style="55" customWidth="1"/>
  </cols>
  <sheetData>
    <row r="1" spans="1:6" ht="15">
      <c r="A1" s="49"/>
      <c r="B1" s="31"/>
      <c r="C1" s="31"/>
      <c r="D1" s="32"/>
      <c r="E1" s="40"/>
      <c r="F1" s="32"/>
    </row>
    <row r="2" spans="1:6" ht="15.75">
      <c r="A2" s="50" t="s">
        <v>93</v>
      </c>
      <c r="D2" s="32"/>
      <c r="E2" s="40"/>
      <c r="F2" s="32"/>
    </row>
    <row r="3" spans="4:6" ht="15">
      <c r="D3" s="32"/>
      <c r="E3" s="40"/>
      <c r="F3" s="32"/>
    </row>
    <row r="4" spans="1:7" ht="15.75">
      <c r="A4" s="52" t="s">
        <v>89</v>
      </c>
      <c r="D4" s="32"/>
      <c r="E4" s="64"/>
      <c r="F4" s="65"/>
      <c r="G4" s="64"/>
    </row>
    <row r="5" spans="1:7" ht="15.75">
      <c r="A5" s="52"/>
      <c r="D5" s="32"/>
      <c r="E5" s="58" t="s">
        <v>136</v>
      </c>
      <c r="G5" s="58" t="s">
        <v>136</v>
      </c>
    </row>
    <row r="6" spans="1:7" ht="15.75">
      <c r="A6" s="52"/>
      <c r="D6" s="32"/>
      <c r="E6" s="73">
        <v>37529</v>
      </c>
      <c r="G6" s="73">
        <v>37164</v>
      </c>
    </row>
    <row r="7" spans="4:7" ht="15.75">
      <c r="D7" s="32"/>
      <c r="E7" s="74" t="s">
        <v>6</v>
      </c>
      <c r="F7" s="34"/>
      <c r="G7" s="70" t="s">
        <v>6</v>
      </c>
    </row>
    <row r="8" spans="1:7" ht="15.75">
      <c r="A8" s="53" t="s">
        <v>61</v>
      </c>
      <c r="B8" s="33"/>
      <c r="C8" s="33"/>
      <c r="D8" s="32"/>
      <c r="E8" s="40"/>
      <c r="F8" s="35"/>
      <c r="G8" s="40"/>
    </row>
    <row r="9" spans="1:7" ht="15.75">
      <c r="A9" s="49" t="s">
        <v>90</v>
      </c>
      <c r="B9" s="31"/>
      <c r="C9" s="32"/>
      <c r="D9" s="32"/>
      <c r="E9" s="41">
        <f>'IS'!F30</f>
        <v>4417</v>
      </c>
      <c r="G9" s="41">
        <f>'IS'!J30</f>
        <v>4335.925</v>
      </c>
    </row>
    <row r="10" spans="1:7" ht="15.75">
      <c r="A10" s="49"/>
      <c r="B10" s="31"/>
      <c r="C10" s="32"/>
      <c r="D10" s="32"/>
      <c r="E10" s="41"/>
      <c r="G10" s="41"/>
    </row>
    <row r="11" spans="1:7" ht="15.75">
      <c r="A11" s="49" t="s">
        <v>62</v>
      </c>
      <c r="B11" s="31"/>
      <c r="C11" s="32"/>
      <c r="D11" s="32"/>
      <c r="E11" s="41"/>
      <c r="G11" s="41"/>
    </row>
    <row r="12" spans="1:7" ht="15.75">
      <c r="A12" s="49" t="s">
        <v>63</v>
      </c>
      <c r="B12" s="32"/>
      <c r="C12" s="32"/>
      <c r="E12" s="71">
        <f>1009+537</f>
        <v>1546</v>
      </c>
      <c r="G12" s="41">
        <v>890</v>
      </c>
    </row>
    <row r="13" spans="1:7" ht="15.75">
      <c r="A13" s="49" t="s">
        <v>64</v>
      </c>
      <c r="B13" s="32"/>
      <c r="C13" s="32"/>
      <c r="E13" s="41">
        <f>-209</f>
        <v>-209</v>
      </c>
      <c r="G13" s="41">
        <v>-250</v>
      </c>
    </row>
    <row r="14" spans="1:7" ht="15.75">
      <c r="A14" s="49" t="s">
        <v>65</v>
      </c>
      <c r="B14" s="32"/>
      <c r="C14" s="32"/>
      <c r="E14" s="41">
        <f>43</f>
        <v>43</v>
      </c>
      <c r="G14" s="41">
        <v>35</v>
      </c>
    </row>
    <row r="15" spans="1:7" ht="15.75">
      <c r="A15" s="49" t="s">
        <v>181</v>
      </c>
      <c r="B15" s="32"/>
      <c r="C15" s="32"/>
      <c r="E15" s="42">
        <f>115</f>
        <v>115</v>
      </c>
      <c r="G15" s="42">
        <v>53</v>
      </c>
    </row>
    <row r="16" spans="1:7" ht="15.75">
      <c r="A16" s="49" t="s">
        <v>157</v>
      </c>
      <c r="B16" s="32"/>
      <c r="C16" s="32"/>
      <c r="E16" s="41">
        <f>21</f>
        <v>21</v>
      </c>
      <c r="G16" s="41">
        <v>11</v>
      </c>
    </row>
    <row r="17" spans="1:7" ht="15.75">
      <c r="A17" s="49"/>
      <c r="B17" s="31"/>
      <c r="C17" s="32"/>
      <c r="D17" s="32"/>
      <c r="E17" s="41"/>
      <c r="G17" s="41"/>
    </row>
    <row r="18" spans="1:7" ht="15.75">
      <c r="A18" s="49" t="s">
        <v>66</v>
      </c>
      <c r="B18" s="31"/>
      <c r="C18" s="32"/>
      <c r="D18" s="32"/>
      <c r="E18" s="43">
        <f>SUM(E9:E16)</f>
        <v>5933</v>
      </c>
      <c r="G18" s="43">
        <f>SUM(G9:G16)</f>
        <v>5074.925</v>
      </c>
    </row>
    <row r="19" spans="1:7" ht="15.75">
      <c r="A19" s="49"/>
      <c r="B19" s="31"/>
      <c r="C19" s="32"/>
      <c r="D19" s="32"/>
      <c r="E19" s="41"/>
      <c r="G19" s="56"/>
    </row>
    <row r="20" spans="1:9" ht="15.75">
      <c r="A20" s="49" t="s">
        <v>67</v>
      </c>
      <c r="B20" s="31"/>
      <c r="C20" s="32"/>
      <c r="D20" s="32"/>
      <c r="E20" s="41">
        <f>-722-9+11</f>
        <v>-720</v>
      </c>
      <c r="G20" s="56">
        <v>-233</v>
      </c>
      <c r="I20" s="55" t="s">
        <v>117</v>
      </c>
    </row>
    <row r="21" spans="1:9" ht="15.75" hidden="1">
      <c r="A21" s="49" t="s">
        <v>68</v>
      </c>
      <c r="B21" s="31"/>
      <c r="C21" s="32"/>
      <c r="D21" s="32"/>
      <c r="E21" s="41">
        <v>0</v>
      </c>
      <c r="G21" s="56">
        <v>0</v>
      </c>
      <c r="I21" s="55" t="s">
        <v>118</v>
      </c>
    </row>
    <row r="22" spans="1:9" ht="15.75">
      <c r="A22" s="49" t="s">
        <v>183</v>
      </c>
      <c r="B22" s="31"/>
      <c r="C22" s="32"/>
      <c r="D22" s="37"/>
      <c r="E22" s="41">
        <v>350</v>
      </c>
      <c r="G22" s="56">
        <v>1189</v>
      </c>
      <c r="I22" s="55" t="s">
        <v>116</v>
      </c>
    </row>
    <row r="23" spans="1:9" ht="15.75">
      <c r="A23" s="49" t="s">
        <v>102</v>
      </c>
      <c r="B23" s="31"/>
      <c r="C23" s="32"/>
      <c r="D23" s="37"/>
      <c r="E23" s="41">
        <v>-11</v>
      </c>
      <c r="G23" s="56">
        <v>-10</v>
      </c>
      <c r="I23" s="55" t="s">
        <v>119</v>
      </c>
    </row>
    <row r="24" spans="1:7" ht="15.75">
      <c r="A24" s="49"/>
      <c r="B24" s="31"/>
      <c r="C24" s="32"/>
      <c r="D24" s="32"/>
      <c r="E24" s="41"/>
      <c r="G24" s="56"/>
    </row>
    <row r="25" spans="1:7" ht="15.75">
      <c r="A25" s="49" t="s">
        <v>158</v>
      </c>
      <c r="B25" s="31"/>
      <c r="C25" s="32"/>
      <c r="D25" s="32"/>
      <c r="E25" s="43">
        <f>SUM(E18:E23)</f>
        <v>5552</v>
      </c>
      <c r="G25" s="57">
        <f>SUM(G18:G23)</f>
        <v>6020.925</v>
      </c>
    </row>
    <row r="26" spans="1:7" ht="15.75">
      <c r="A26" s="49"/>
      <c r="B26" s="31"/>
      <c r="C26" s="32"/>
      <c r="D26" s="32"/>
      <c r="E26" s="67"/>
      <c r="G26" s="68"/>
    </row>
    <row r="27" spans="1:7" ht="15.75">
      <c r="A27" s="49" t="s">
        <v>154</v>
      </c>
      <c r="B27" s="31"/>
      <c r="C27" s="32"/>
      <c r="D27" s="32"/>
      <c r="E27" s="67">
        <f>-1423-22</f>
        <v>-1445</v>
      </c>
      <c r="G27" s="68">
        <v>-860</v>
      </c>
    </row>
    <row r="28" spans="1:7" ht="15.75">
      <c r="A28" s="49" t="s">
        <v>155</v>
      </c>
      <c r="B28" s="31"/>
      <c r="C28" s="32"/>
      <c r="D28" s="32"/>
      <c r="E28" s="41">
        <v>-3091</v>
      </c>
      <c r="G28" s="56">
        <v>-1374</v>
      </c>
    </row>
    <row r="29" spans="1:7" ht="15.75">
      <c r="A29" s="49" t="s">
        <v>69</v>
      </c>
      <c r="B29" s="31"/>
      <c r="C29" s="32"/>
      <c r="D29" s="32"/>
      <c r="E29" s="41">
        <v>210</v>
      </c>
      <c r="G29" s="56">
        <f>206+9</f>
        <v>215</v>
      </c>
    </row>
    <row r="30" spans="1:7" ht="15.75">
      <c r="A30" s="49" t="s">
        <v>70</v>
      </c>
      <c r="B30" s="31"/>
      <c r="C30" s="32"/>
      <c r="D30" s="32"/>
      <c r="E30" s="41">
        <v>-43</v>
      </c>
      <c r="G30" s="56">
        <v>-43</v>
      </c>
    </row>
    <row r="31" spans="1:7" ht="15.75">
      <c r="A31" s="49"/>
      <c r="B31" s="31"/>
      <c r="C31" s="32"/>
      <c r="D31" s="32"/>
      <c r="E31" s="41"/>
      <c r="G31" s="56"/>
    </row>
    <row r="32" spans="1:7" ht="15.75">
      <c r="A32" s="49" t="s">
        <v>71</v>
      </c>
      <c r="B32" s="31"/>
      <c r="C32" s="32"/>
      <c r="D32" s="32"/>
      <c r="E32" s="43">
        <f>SUM(E25:E31)</f>
        <v>1183</v>
      </c>
      <c r="G32" s="43">
        <f>+G25+G29+G30+G27+G28</f>
        <v>3958.925</v>
      </c>
    </row>
    <row r="33" spans="1:7" ht="15.75">
      <c r="A33" s="49"/>
      <c r="B33" s="31"/>
      <c r="C33" s="32"/>
      <c r="D33" s="32"/>
      <c r="E33" s="41"/>
      <c r="G33" s="56"/>
    </row>
    <row r="34" spans="1:7" ht="15.75">
      <c r="A34" s="53" t="s">
        <v>72</v>
      </c>
      <c r="B34" s="33"/>
      <c r="C34" s="32"/>
      <c r="D34" s="32"/>
      <c r="E34" s="41"/>
      <c r="G34" s="56"/>
    </row>
    <row r="35" spans="1:7" ht="15.75">
      <c r="A35" s="53"/>
      <c r="B35" s="33"/>
      <c r="C35" s="32"/>
      <c r="D35" s="32"/>
      <c r="E35" s="41"/>
      <c r="G35" s="56"/>
    </row>
    <row r="36" spans="1:7" ht="15.75">
      <c r="A36" s="49" t="s">
        <v>73</v>
      </c>
      <c r="B36" s="31"/>
      <c r="C36" s="32"/>
      <c r="D36" s="32"/>
      <c r="E36" s="71">
        <f>-(1231+11)</f>
        <v>-1242</v>
      </c>
      <c r="G36" s="56">
        <v>-2319</v>
      </c>
    </row>
    <row r="37" spans="1:7" ht="15.75" hidden="1">
      <c r="A37" s="49" t="s">
        <v>74</v>
      </c>
      <c r="B37" s="31"/>
      <c r="C37" s="32"/>
      <c r="D37" s="32"/>
      <c r="E37" s="41">
        <v>0</v>
      </c>
      <c r="G37" s="56">
        <v>0</v>
      </c>
    </row>
    <row r="38" spans="1:7" ht="15.75">
      <c r="A38" s="49"/>
      <c r="B38" s="31"/>
      <c r="C38" s="32"/>
      <c r="D38" s="32"/>
      <c r="E38" s="41"/>
      <c r="G38" s="56"/>
    </row>
    <row r="39" spans="1:7" ht="15.75">
      <c r="A39" s="49" t="s">
        <v>75</v>
      </c>
      <c r="B39" s="31"/>
      <c r="C39" s="32"/>
      <c r="D39" s="32"/>
      <c r="E39" s="43">
        <f>SUM(E36:E38)</f>
        <v>-1242</v>
      </c>
      <c r="G39" s="57">
        <f>SUM(G36:G38)</f>
        <v>-2319</v>
      </c>
    </row>
    <row r="40" spans="1:7" ht="15.75">
      <c r="A40" s="49"/>
      <c r="B40" s="31"/>
      <c r="C40" s="32"/>
      <c r="D40" s="32"/>
      <c r="E40" s="41"/>
      <c r="G40" s="56"/>
    </row>
    <row r="41" spans="1:7" ht="15.75">
      <c r="A41" s="53" t="s">
        <v>76</v>
      </c>
      <c r="B41" s="33"/>
      <c r="C41" s="32"/>
      <c r="D41" s="32"/>
      <c r="E41" s="41"/>
      <c r="G41" s="56"/>
    </row>
    <row r="42" spans="1:7" ht="15.75">
      <c r="A42" s="53"/>
      <c r="B42" s="33"/>
      <c r="C42" s="32"/>
      <c r="D42" s="32"/>
      <c r="E42" s="41"/>
      <c r="G42" s="56"/>
    </row>
    <row r="43" spans="1:7" ht="15.75" hidden="1">
      <c r="A43" s="49" t="s">
        <v>77</v>
      </c>
      <c r="B43" s="31"/>
      <c r="C43" s="32"/>
      <c r="D43" s="32"/>
      <c r="E43" s="41">
        <v>0</v>
      </c>
      <c r="G43" s="56">
        <v>0</v>
      </c>
    </row>
    <row r="44" spans="1:7" ht="15.75" hidden="1">
      <c r="A44" s="49" t="s">
        <v>78</v>
      </c>
      <c r="B44" s="31"/>
      <c r="C44" s="32"/>
      <c r="D44" s="32"/>
      <c r="E44" s="41">
        <v>0</v>
      </c>
      <c r="G44" s="56">
        <v>0</v>
      </c>
    </row>
    <row r="45" spans="1:7" ht="15.75">
      <c r="A45" s="49" t="s">
        <v>79</v>
      </c>
      <c r="B45" s="31"/>
      <c r="C45" s="32"/>
      <c r="D45" s="32"/>
      <c r="E45" s="41">
        <v>-18</v>
      </c>
      <c r="G45" s="41">
        <v>-18</v>
      </c>
    </row>
    <row r="46" spans="1:7" ht="15.75" hidden="1">
      <c r="A46" s="49" t="s">
        <v>80</v>
      </c>
      <c r="B46" s="31"/>
      <c r="C46" s="32"/>
      <c r="D46" s="32"/>
      <c r="E46" s="42">
        <v>0</v>
      </c>
      <c r="G46" s="58">
        <v>0</v>
      </c>
    </row>
    <row r="47" spans="1:7" ht="15.75" hidden="1">
      <c r="A47" s="49" t="s">
        <v>81</v>
      </c>
      <c r="B47" s="31"/>
      <c r="C47" s="32"/>
      <c r="D47" s="32"/>
      <c r="E47" s="41">
        <v>0</v>
      </c>
      <c r="G47" s="56">
        <v>0</v>
      </c>
    </row>
    <row r="48" spans="1:7" ht="15.75">
      <c r="A48" s="49"/>
      <c r="B48" s="31"/>
      <c r="C48" s="32"/>
      <c r="D48" s="32"/>
      <c r="E48" s="41"/>
      <c r="G48" s="56"/>
    </row>
    <row r="49" spans="1:7" ht="15.75">
      <c r="A49" s="49" t="s">
        <v>182</v>
      </c>
      <c r="B49" s="31"/>
      <c r="C49" s="32"/>
      <c r="D49" s="32"/>
      <c r="E49" s="43">
        <f>SUM(E43:E48)</f>
        <v>-18</v>
      </c>
      <c r="G49" s="57">
        <f>SUM(G43:G48)</f>
        <v>-18</v>
      </c>
    </row>
    <row r="50" spans="1:7" ht="15.75">
      <c r="A50" s="49"/>
      <c r="B50" s="31"/>
      <c r="C50" s="32"/>
      <c r="D50" s="32"/>
      <c r="E50" s="41"/>
      <c r="G50" s="56"/>
    </row>
    <row r="51" spans="1:7" ht="15.75">
      <c r="A51" s="49" t="s">
        <v>82</v>
      </c>
      <c r="B51" s="31"/>
      <c r="C51" s="32"/>
      <c r="D51" s="37"/>
      <c r="E51" s="41">
        <f>E32+E39+E49</f>
        <v>-77</v>
      </c>
      <c r="G51" s="41">
        <f>G32+G39+G49</f>
        <v>1621.9250000000002</v>
      </c>
    </row>
    <row r="52" spans="1:7" ht="15.75">
      <c r="A52" s="49" t="s">
        <v>83</v>
      </c>
      <c r="B52" s="31"/>
      <c r="C52" s="32"/>
      <c r="D52" s="32"/>
      <c r="E52" s="41">
        <f>3147+11192</f>
        <v>14339</v>
      </c>
      <c r="G52" s="56">
        <f>13690+277</f>
        <v>13967</v>
      </c>
    </row>
    <row r="53" spans="1:7" ht="15.75">
      <c r="A53" s="49"/>
      <c r="B53" s="31"/>
      <c r="C53" s="32"/>
      <c r="D53" s="37"/>
      <c r="E53" s="41"/>
      <c r="G53" s="56"/>
    </row>
    <row r="54" spans="1:7" ht="15.75">
      <c r="A54" s="53" t="s">
        <v>84</v>
      </c>
      <c r="B54" s="33"/>
      <c r="C54" s="32"/>
      <c r="D54" s="32"/>
      <c r="E54" s="44">
        <f>SUM(E51:E53)</f>
        <v>14262</v>
      </c>
      <c r="G54" s="59">
        <f>SUM(G51:G53)</f>
        <v>15588.925</v>
      </c>
    </row>
    <row r="55" spans="1:7" ht="15.75">
      <c r="A55" s="49"/>
      <c r="B55" s="31"/>
      <c r="C55" s="32"/>
      <c r="D55" s="32"/>
      <c r="E55" s="41"/>
      <c r="G55" s="56"/>
    </row>
    <row r="56" spans="1:7" ht="15.75">
      <c r="A56" s="49"/>
      <c r="B56" s="31"/>
      <c r="C56" s="32"/>
      <c r="D56" s="32"/>
      <c r="E56" s="41"/>
      <c r="G56" s="56"/>
    </row>
    <row r="57" spans="1:7" ht="15.75">
      <c r="A57" s="49" t="s">
        <v>85</v>
      </c>
      <c r="B57" s="31"/>
      <c r="C57" s="32"/>
      <c r="D57" s="32"/>
      <c r="E57" s="41">
        <v>1031.968</v>
      </c>
      <c r="G57" s="56">
        <f>1+650</f>
        <v>651</v>
      </c>
    </row>
    <row r="58" spans="1:7" ht="15.75">
      <c r="A58" s="49" t="s">
        <v>86</v>
      </c>
      <c r="B58" s="31"/>
      <c r="C58" s="32"/>
      <c r="D58" s="32"/>
      <c r="E58" s="41">
        <v>13229.762</v>
      </c>
      <c r="G58" s="56">
        <v>14938</v>
      </c>
    </row>
    <row r="59" spans="1:7" ht="15.75" hidden="1">
      <c r="A59" s="49" t="s">
        <v>87</v>
      </c>
      <c r="B59" s="31"/>
      <c r="C59" s="32"/>
      <c r="D59" s="32"/>
      <c r="E59" s="41">
        <v>0</v>
      </c>
      <c r="G59" s="56">
        <v>0</v>
      </c>
    </row>
    <row r="60" spans="1:7" ht="15.75">
      <c r="A60" s="53" t="s">
        <v>88</v>
      </c>
      <c r="B60" s="33"/>
      <c r="C60" s="32"/>
      <c r="D60" s="32"/>
      <c r="E60" s="44">
        <f>SUM(E57:E59)</f>
        <v>14261.730000000001</v>
      </c>
      <c r="G60" s="59">
        <f>SUM(G57:G59)</f>
        <v>15589</v>
      </c>
    </row>
    <row r="61" spans="1:7" ht="15.75">
      <c r="A61" s="49"/>
      <c r="B61" s="31"/>
      <c r="C61" s="32"/>
      <c r="D61" s="32"/>
      <c r="E61" s="41"/>
      <c r="G61" s="56"/>
    </row>
    <row r="62" spans="1:7" ht="15.75">
      <c r="A62" s="54"/>
      <c r="B62" s="32"/>
      <c r="C62" s="32"/>
      <c r="D62" s="32"/>
      <c r="E62" s="40"/>
      <c r="F62" s="36"/>
      <c r="G62" s="60"/>
    </row>
    <row r="63" spans="1:7" ht="12.75">
      <c r="A63" s="69" t="s">
        <v>156</v>
      </c>
      <c r="E63" s="10">
        <f>'BS'!E14</f>
        <v>14262</v>
      </c>
      <c r="G63" s="10">
        <f>G54-G60</f>
        <v>-0.0750000000007276</v>
      </c>
    </row>
    <row r="64" spans="5:7" ht="12.75">
      <c r="E64" s="10">
        <f>E54-E63</f>
        <v>0</v>
      </c>
      <c r="G64" s="10"/>
    </row>
    <row r="65" ht="12.75">
      <c r="G65" s="10"/>
    </row>
    <row r="66" ht="12.75">
      <c r="G66" s="10"/>
    </row>
  </sheetData>
  <printOptions/>
  <pageMargins left="0.75" right="0.75" top="1" bottom="1" header="0.5" footer="0.5"/>
  <pageSetup horizontalDpi="600" verticalDpi="600" orientation="portrait" scale="65" r:id="rId1"/>
  <headerFooter alignWithMargins="0">
    <oddFooter>&amp;C&amp;11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="75" zoomScaleNormal="75" workbookViewId="0" topLeftCell="A48">
      <selection activeCell="J55" sqref="J55"/>
    </sheetView>
  </sheetViews>
  <sheetFormatPr defaultColWidth="9.140625" defaultRowHeight="12.75"/>
  <cols>
    <col min="1" max="1" width="5.7109375" style="0" customWidth="1"/>
    <col min="2" max="2" width="3.8515625" style="0" customWidth="1"/>
    <col min="9" max="9" width="11.8515625" style="0" customWidth="1"/>
    <col min="11" max="11" width="11.421875" style="0" customWidth="1"/>
    <col min="14" max="14" width="19.8515625" style="0" customWidth="1"/>
  </cols>
  <sheetData>
    <row r="1" spans="1:14" ht="15">
      <c r="A1" s="5" t="s">
        <v>93</v>
      </c>
      <c r="B1" s="1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5" t="s">
        <v>94</v>
      </c>
      <c r="B2" s="1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>
      <c r="A3" s="5"/>
      <c r="B3" s="1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5" t="s">
        <v>31</v>
      </c>
      <c r="B4" s="1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5"/>
      <c r="B5" s="1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5">
        <v>1</v>
      </c>
      <c r="B6" s="47" t="s">
        <v>32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>
      <c r="A7" s="6"/>
      <c r="B7" s="1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6"/>
      <c r="B8" s="19" t="s">
        <v>47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6"/>
      <c r="B9" s="19" t="s">
        <v>122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6"/>
      <c r="B10" s="19" t="s">
        <v>123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>
      <c r="A11" s="6"/>
      <c r="B11" s="19" t="s">
        <v>124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6"/>
      <c r="B12" s="1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5">
        <v>2</v>
      </c>
      <c r="B13" s="47" t="s">
        <v>138</v>
      </c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</row>
    <row r="14" spans="1:14" ht="14.25">
      <c r="A14" s="6"/>
      <c r="B14" s="19" t="s">
        <v>176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>
      <c r="A15" s="6"/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5">
        <v>3</v>
      </c>
      <c r="B16" s="47" t="s">
        <v>139</v>
      </c>
      <c r="C16" s="5"/>
      <c r="D16" s="5"/>
      <c r="E16" s="5"/>
      <c r="F16" s="5"/>
      <c r="G16" s="5"/>
      <c r="H16" s="6"/>
      <c r="I16" s="6"/>
      <c r="J16" s="6"/>
      <c r="K16" s="6"/>
      <c r="L16" s="6"/>
      <c r="M16" s="6"/>
      <c r="N16" s="6"/>
    </row>
    <row r="17" spans="1:14" ht="14.25">
      <c r="A17" s="6"/>
      <c r="B17" s="19" t="s">
        <v>177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4.25">
      <c r="A18" s="6"/>
      <c r="B18" s="1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5">
        <v>4</v>
      </c>
      <c r="B19" s="47" t="s">
        <v>140</v>
      </c>
      <c r="C19" s="5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4.25">
      <c r="A20" s="6"/>
      <c r="B20" s="19" t="s">
        <v>159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4.25">
      <c r="A21" s="6"/>
      <c r="B21" s="19" t="s">
        <v>141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4.25">
      <c r="A22" s="6"/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">
      <c r="A23" s="5">
        <v>5</v>
      </c>
      <c r="B23" s="47" t="s">
        <v>142</v>
      </c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</row>
    <row r="24" spans="1:14" ht="14.25">
      <c r="A24" s="6"/>
      <c r="B24" s="19" t="s">
        <v>160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4.25">
      <c r="A25" s="6"/>
      <c r="B25" s="1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">
      <c r="A26" s="5">
        <v>6</v>
      </c>
      <c r="B26" s="47" t="s">
        <v>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4.25">
      <c r="A27" s="6"/>
      <c r="B27" s="1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4.25">
      <c r="A28" s="6"/>
      <c r="B28" s="19" t="s">
        <v>184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4.25">
      <c r="A29" s="6"/>
      <c r="B29" s="19" t="s">
        <v>144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5">
        <v>7</v>
      </c>
      <c r="B30" s="47" t="s">
        <v>12</v>
      </c>
      <c r="C30" s="5"/>
      <c r="D30" s="5"/>
      <c r="E30" s="5"/>
      <c r="F30" s="5"/>
      <c r="G30" s="5"/>
      <c r="H30" s="5"/>
      <c r="I30" s="5"/>
      <c r="J30" s="7"/>
      <c r="K30" s="18"/>
      <c r="L30" s="6"/>
      <c r="M30" s="6"/>
      <c r="N30" s="6"/>
    </row>
    <row r="31" spans="1:14" ht="14.25">
      <c r="A31" s="6"/>
      <c r="B31" s="19"/>
      <c r="C31" s="6"/>
      <c r="D31" s="6"/>
      <c r="E31" s="6"/>
      <c r="F31" s="6"/>
      <c r="G31" s="6"/>
      <c r="H31" s="6"/>
      <c r="I31" s="6"/>
      <c r="J31" s="7"/>
      <c r="K31" s="18"/>
      <c r="L31" s="6"/>
      <c r="M31" s="6"/>
      <c r="N31" s="6"/>
    </row>
    <row r="32" spans="1:14" ht="14.25">
      <c r="A32" s="6"/>
      <c r="B32" s="19" t="s">
        <v>50</v>
      </c>
      <c r="C32" s="6"/>
      <c r="D32" s="6"/>
      <c r="E32" s="6"/>
      <c r="F32" s="6"/>
      <c r="G32" s="6"/>
      <c r="H32" s="6"/>
      <c r="I32" s="6"/>
      <c r="J32" s="7"/>
      <c r="K32" s="18"/>
      <c r="L32" s="6"/>
      <c r="M32" s="6"/>
      <c r="N32" s="6"/>
    </row>
    <row r="33" spans="1:14" ht="15">
      <c r="A33" s="6"/>
      <c r="B33" s="19"/>
      <c r="C33" s="6"/>
      <c r="D33" s="6"/>
      <c r="E33" s="6"/>
      <c r="F33" s="6"/>
      <c r="G33" s="17" t="s">
        <v>51</v>
      </c>
      <c r="H33" s="5"/>
      <c r="I33" s="17" t="s">
        <v>48</v>
      </c>
      <c r="J33" s="7"/>
      <c r="K33" s="18"/>
      <c r="L33" s="6"/>
      <c r="M33" s="6"/>
      <c r="N33" s="6"/>
    </row>
    <row r="34" spans="1:14" ht="15">
      <c r="A34" s="6"/>
      <c r="B34" s="19"/>
      <c r="C34" s="6"/>
      <c r="D34" s="6"/>
      <c r="E34" s="6"/>
      <c r="F34" s="6"/>
      <c r="G34" s="17" t="s">
        <v>49</v>
      </c>
      <c r="H34" s="5"/>
      <c r="I34" s="17" t="s">
        <v>49</v>
      </c>
      <c r="J34" s="7"/>
      <c r="K34" s="18"/>
      <c r="L34" s="6"/>
      <c r="M34" s="6"/>
      <c r="N34" s="6"/>
    </row>
    <row r="35" spans="1:14" ht="15">
      <c r="A35" s="6"/>
      <c r="B35" s="19"/>
      <c r="C35" s="6"/>
      <c r="D35" s="6"/>
      <c r="E35" s="6"/>
      <c r="F35" s="6"/>
      <c r="G35" s="17" t="s">
        <v>30</v>
      </c>
      <c r="H35" s="5"/>
      <c r="I35" s="17" t="s">
        <v>30</v>
      </c>
      <c r="J35" s="7"/>
      <c r="K35" s="18"/>
      <c r="L35" s="6"/>
      <c r="M35" s="6"/>
      <c r="N35" s="6"/>
    </row>
    <row r="36" spans="1:14" ht="14.25">
      <c r="A36" s="6"/>
      <c r="B36" s="19"/>
      <c r="C36" s="6"/>
      <c r="D36" s="6"/>
      <c r="E36" s="6"/>
      <c r="F36" s="6"/>
      <c r="G36" s="6"/>
      <c r="H36" s="6"/>
      <c r="I36" s="6"/>
      <c r="J36" s="7"/>
      <c r="K36" s="18"/>
      <c r="L36" s="6"/>
      <c r="M36" s="6"/>
      <c r="N36" s="6"/>
    </row>
    <row r="37" spans="1:14" ht="14.25">
      <c r="A37" s="6"/>
      <c r="B37" s="19" t="s">
        <v>52</v>
      </c>
      <c r="C37" s="6"/>
      <c r="D37" s="6"/>
      <c r="E37" s="6"/>
      <c r="F37" s="6"/>
      <c r="G37" s="7">
        <f>130.04+149.893+305.652</f>
        <v>585.585</v>
      </c>
      <c r="H37" s="19"/>
      <c r="I37" s="7">
        <f>1122.173</f>
        <v>1122.173</v>
      </c>
      <c r="J37" s="7"/>
      <c r="K37" s="18"/>
      <c r="L37" s="6"/>
      <c r="M37" s="6"/>
      <c r="N37" s="6"/>
    </row>
    <row r="38" spans="1:14" ht="14.25">
      <c r="A38" s="6"/>
      <c r="B38" s="19" t="s">
        <v>53</v>
      </c>
      <c r="C38" s="6"/>
      <c r="D38" s="6"/>
      <c r="E38" s="6"/>
      <c r="F38" s="6"/>
      <c r="G38" s="23">
        <v>0</v>
      </c>
      <c r="H38" s="6"/>
      <c r="I38" s="19">
        <v>0</v>
      </c>
      <c r="J38" s="7"/>
      <c r="K38" s="18"/>
      <c r="L38" s="6"/>
      <c r="M38" s="6"/>
      <c r="N38" s="6"/>
    </row>
    <row r="39" spans="1:14" ht="14.25">
      <c r="A39" s="6"/>
      <c r="B39" s="19"/>
      <c r="C39" s="6"/>
      <c r="D39" s="6"/>
      <c r="E39" s="6"/>
      <c r="F39" s="6"/>
      <c r="G39" s="20">
        <f>SUM(G37:G38)</f>
        <v>585.585</v>
      </c>
      <c r="H39" s="6"/>
      <c r="I39" s="20">
        <f>I37+I38</f>
        <v>1122.173</v>
      </c>
      <c r="J39" s="7"/>
      <c r="K39" s="18"/>
      <c r="L39" s="6"/>
      <c r="M39" s="6"/>
      <c r="N39" s="6"/>
    </row>
    <row r="40" spans="1:14" ht="14.25">
      <c r="A40" s="6"/>
      <c r="B40" s="19"/>
      <c r="C40" s="6"/>
      <c r="D40" s="6"/>
      <c r="E40" s="6"/>
      <c r="F40" s="6"/>
      <c r="G40" s="21"/>
      <c r="H40" s="6"/>
      <c r="I40" s="6"/>
      <c r="J40" s="7"/>
      <c r="K40" s="18"/>
      <c r="L40" s="6"/>
      <c r="M40" s="6"/>
      <c r="N40" s="6"/>
    </row>
    <row r="41" spans="1:14" ht="14.25">
      <c r="A41" s="6"/>
      <c r="B41" s="19" t="s">
        <v>175</v>
      </c>
      <c r="C41" s="6"/>
      <c r="D41" s="6"/>
      <c r="E41" s="6"/>
      <c r="F41" s="6"/>
      <c r="G41" s="6"/>
      <c r="H41" s="6"/>
      <c r="I41" s="6"/>
      <c r="J41" s="7"/>
      <c r="K41" s="18"/>
      <c r="L41" s="6"/>
      <c r="M41" s="6"/>
      <c r="N41" s="6"/>
    </row>
    <row r="42" spans="1:14" ht="14.25">
      <c r="A42" s="6"/>
      <c r="B42" s="19" t="s">
        <v>174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1"/>
    </row>
    <row r="43" spans="1:14" ht="14.25">
      <c r="A43" s="6"/>
      <c r="B43" s="1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1"/>
    </row>
    <row r="44" spans="1:14" ht="15">
      <c r="A44" s="5">
        <v>8</v>
      </c>
      <c r="B44" s="47" t="s">
        <v>54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2"/>
    </row>
    <row r="45" spans="1:14" ht="14.25">
      <c r="A45" s="6"/>
      <c r="B45" s="1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1"/>
    </row>
    <row r="46" spans="1:14" ht="14.25">
      <c r="A46" s="6"/>
      <c r="B46" s="19" t="s">
        <v>161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1"/>
    </row>
    <row r="47" spans="1:14" ht="14.25">
      <c r="A47" s="6"/>
      <c r="B47" s="19"/>
      <c r="C47" s="6"/>
      <c r="D47" s="6"/>
      <c r="E47" s="6"/>
      <c r="F47" s="6"/>
      <c r="G47" s="6"/>
      <c r="H47" s="6"/>
      <c r="I47" s="6"/>
      <c r="J47" s="7"/>
      <c r="K47" s="18"/>
      <c r="L47" s="6"/>
      <c r="M47" s="6"/>
      <c r="N47" s="6"/>
    </row>
    <row r="48" spans="1:14" ht="14.25">
      <c r="A48" s="6"/>
      <c r="B48" s="19"/>
      <c r="C48" s="6"/>
      <c r="D48" s="6"/>
      <c r="E48" s="6"/>
      <c r="F48" s="6"/>
      <c r="G48" s="6"/>
      <c r="H48" s="6"/>
      <c r="I48" s="6"/>
      <c r="J48" s="7"/>
      <c r="K48" s="18"/>
      <c r="L48" s="6"/>
      <c r="M48" s="6"/>
      <c r="N48" s="6"/>
    </row>
    <row r="49" spans="1:14" ht="15">
      <c r="A49" s="5">
        <v>9</v>
      </c>
      <c r="B49" s="47" t="s">
        <v>34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2"/>
    </row>
    <row r="50" spans="1:14" ht="15">
      <c r="A50" s="5"/>
      <c r="B50" s="4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2"/>
    </row>
    <row r="51" spans="1:14" ht="14.25">
      <c r="A51" s="6"/>
      <c r="B51" s="62" t="s">
        <v>130</v>
      </c>
      <c r="C51" s="19" t="s">
        <v>131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21"/>
    </row>
    <row r="52" spans="1:14" ht="14.25">
      <c r="A52" s="6"/>
      <c r="B52" s="19"/>
      <c r="C52" s="19" t="s">
        <v>178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21"/>
    </row>
    <row r="53" spans="1:14" ht="12" customHeight="1">
      <c r="A53" s="6"/>
      <c r="B53" s="1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1"/>
    </row>
    <row r="54" spans="1:14" ht="14.25">
      <c r="A54" s="6"/>
      <c r="B54" s="62" t="s">
        <v>132</v>
      </c>
      <c r="C54" s="19" t="s">
        <v>149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21"/>
    </row>
    <row r="55" spans="1:14" ht="14.25">
      <c r="A55" s="6"/>
      <c r="C55" s="19" t="s">
        <v>188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21"/>
    </row>
    <row r="56" spans="1:14" ht="14.25">
      <c r="A56" s="6"/>
      <c r="B56" s="1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1"/>
    </row>
    <row r="57" spans="1:14" ht="15">
      <c r="A57" s="5">
        <v>10</v>
      </c>
      <c r="B57" s="47" t="s">
        <v>55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2"/>
    </row>
    <row r="58" spans="1:14" ht="14.25">
      <c r="A58" s="6"/>
      <c r="B58" s="1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1"/>
    </row>
    <row r="59" spans="1:14" ht="14.25">
      <c r="A59" s="6"/>
      <c r="B59" s="19" t="s">
        <v>103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1"/>
    </row>
    <row r="60" spans="1:14" ht="14.25">
      <c r="A60" s="6"/>
      <c r="B60" s="19" t="s">
        <v>104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1"/>
    </row>
    <row r="61" spans="1:14" ht="14.25">
      <c r="A61" s="6"/>
      <c r="B61" s="1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1"/>
    </row>
    <row r="62" spans="1:14" ht="15">
      <c r="A62" s="5">
        <v>11</v>
      </c>
      <c r="B62" s="47" t="s">
        <v>35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6"/>
      <c r="B63" s="1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6"/>
      <c r="B64" s="19" t="s">
        <v>105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6"/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>
      <c r="A66" s="5"/>
      <c r="B66" s="4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6"/>
      <c r="B67" s="1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4.25">
      <c r="A68" s="6"/>
      <c r="B68" s="1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4.25">
      <c r="A69" s="6"/>
      <c r="B69" s="1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4.25">
      <c r="A70" s="6"/>
      <c r="B70" s="1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>
      <c r="A71" s="5"/>
      <c r="B71" s="4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6"/>
      <c r="B72" s="1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25">
      <c r="A73" s="6"/>
      <c r="B73" s="1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4.25">
      <c r="A74" s="6"/>
      <c r="B74" s="1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4.25">
      <c r="A75" s="6"/>
      <c r="B75" s="1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4.25">
      <c r="A76" s="6"/>
      <c r="B76" s="1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4.25">
      <c r="A77" s="6"/>
      <c r="B77" s="1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>
      <c r="A78" s="5"/>
      <c r="B78" s="47"/>
      <c r="I78" s="6"/>
      <c r="J78" s="6"/>
      <c r="K78" s="6"/>
      <c r="L78" s="6"/>
      <c r="M78" s="6"/>
      <c r="N78" s="6"/>
    </row>
    <row r="79" spans="1:14" ht="15">
      <c r="A79" s="6"/>
      <c r="B79" s="19"/>
      <c r="I79" s="5"/>
      <c r="J79" s="5"/>
      <c r="K79" s="5"/>
      <c r="L79" s="5"/>
      <c r="M79" s="5"/>
      <c r="N79" s="22"/>
    </row>
    <row r="80" spans="1:14" ht="15">
      <c r="A80" s="6"/>
      <c r="B80" s="19"/>
      <c r="I80" s="6"/>
      <c r="J80" s="6"/>
      <c r="K80" s="17"/>
      <c r="L80" s="6"/>
      <c r="M80" s="6"/>
      <c r="N80" s="21"/>
    </row>
    <row r="81" spans="1:14" ht="14.25">
      <c r="A81" s="6"/>
      <c r="B81" s="19"/>
      <c r="I81" s="6"/>
      <c r="J81" s="6"/>
      <c r="K81" s="6"/>
      <c r="L81" s="6"/>
      <c r="M81" s="6"/>
      <c r="N81" s="21"/>
    </row>
    <row r="82" spans="9:14" ht="15">
      <c r="I82" s="5"/>
      <c r="J82" s="5"/>
      <c r="K82" s="5"/>
      <c r="L82" s="5"/>
      <c r="M82" s="5"/>
      <c r="N82" s="5"/>
    </row>
    <row r="83" spans="1:14" ht="15">
      <c r="A83" s="5"/>
      <c r="B83" s="47"/>
      <c r="C83" s="5"/>
      <c r="D83" s="5"/>
      <c r="E83" s="5"/>
      <c r="F83" s="5"/>
      <c r="G83" s="5"/>
      <c r="H83" s="5"/>
      <c r="I83" s="6"/>
      <c r="J83" s="6"/>
      <c r="K83" s="6"/>
      <c r="L83" s="6"/>
      <c r="M83" s="6"/>
      <c r="N83" s="6"/>
    </row>
    <row r="84" spans="1:14" ht="14.25">
      <c r="A84" s="6"/>
      <c r="B84" s="1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4.25">
      <c r="A85" s="6"/>
      <c r="B85" s="1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4.25">
      <c r="A86" s="6"/>
      <c r="B86" s="1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">
      <c r="A87" s="6"/>
      <c r="B87" s="19"/>
      <c r="C87" s="6"/>
      <c r="D87" s="6"/>
      <c r="E87" s="6"/>
      <c r="F87" s="6"/>
      <c r="G87" s="6"/>
      <c r="H87" s="6"/>
      <c r="I87" s="5"/>
      <c r="J87" s="5"/>
      <c r="K87" s="5"/>
      <c r="L87" s="5"/>
      <c r="M87" s="5"/>
      <c r="N87" s="5"/>
    </row>
    <row r="88" spans="1:14" ht="15">
      <c r="A88" s="5"/>
      <c r="B88" s="47"/>
      <c r="C88" s="5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</row>
    <row r="89" spans="1:14" ht="14.25">
      <c r="A89" s="6"/>
      <c r="B89" s="19"/>
      <c r="C89" s="6"/>
      <c r="D89" s="6"/>
      <c r="E89" s="6"/>
      <c r="F89" s="6"/>
      <c r="G89" s="6"/>
      <c r="H89" s="6"/>
      <c r="I89" s="8"/>
      <c r="J89" s="8"/>
      <c r="K89" s="8"/>
      <c r="L89" s="8"/>
      <c r="M89" s="8"/>
      <c r="N89" s="8"/>
    </row>
    <row r="90" spans="1:14" ht="14.25">
      <c r="A90" s="6"/>
      <c r="B90" s="4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4.25">
      <c r="A91" s="6"/>
      <c r="B91" s="4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">
      <c r="A92" s="6"/>
      <c r="B92" s="48"/>
      <c r="C92" s="9"/>
      <c r="D92" s="8"/>
      <c r="E92" s="8"/>
      <c r="F92" s="8"/>
      <c r="G92" s="8"/>
      <c r="H92" s="8"/>
      <c r="I92" s="5"/>
      <c r="J92" s="5"/>
      <c r="K92" s="5"/>
      <c r="L92" s="5"/>
      <c r="M92" s="5"/>
      <c r="N92" s="5"/>
    </row>
    <row r="93" spans="1:14" ht="15">
      <c r="A93" s="5"/>
      <c r="B93" s="4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>
      <c r="A94" s="5"/>
      <c r="B94" s="4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>
      <c r="A95" s="5"/>
      <c r="B95" s="48"/>
      <c r="C95" s="5"/>
      <c r="D95" s="5"/>
      <c r="E95" s="5"/>
      <c r="F95" s="5"/>
      <c r="G95" s="5"/>
      <c r="H95" s="5"/>
      <c r="I95" s="6"/>
      <c r="J95" s="6"/>
      <c r="K95" s="6"/>
      <c r="L95" s="6"/>
      <c r="M95" s="6"/>
      <c r="N95" s="6"/>
    </row>
    <row r="96" spans="1:14" ht="14.25">
      <c r="A96" s="6"/>
      <c r="B96" s="1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4.25">
      <c r="A97" s="6"/>
      <c r="B97" s="1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4.25">
      <c r="A98" s="6"/>
      <c r="B98" s="1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">
      <c r="A99" s="5"/>
      <c r="B99" s="4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4.25">
      <c r="A100" s="6"/>
      <c r="B100" s="19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4.25">
      <c r="A101" s="6"/>
      <c r="B101" s="1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4.25">
      <c r="A102" s="6"/>
      <c r="B102" s="1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4.25">
      <c r="A103" s="6"/>
      <c r="B103" s="1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">
      <c r="A104" s="5"/>
      <c r="B104" s="4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4.25">
      <c r="A105" s="6"/>
      <c r="B105" s="1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4.25">
      <c r="A106" s="6"/>
      <c r="B106" s="1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4.25">
      <c r="A107" s="6"/>
      <c r="B107" s="1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4.25">
      <c r="A108" s="6"/>
      <c r="B108" s="19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>
      <c r="A109" s="5"/>
      <c r="B109" s="4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2"/>
    </row>
    <row r="110" spans="1:14" ht="15">
      <c r="A110" s="5"/>
      <c r="B110" s="4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2"/>
    </row>
    <row r="111" spans="1:14" ht="15">
      <c r="A111" s="5"/>
      <c r="B111" s="1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22"/>
    </row>
    <row r="112" spans="1:14" ht="15">
      <c r="A112" s="5"/>
      <c r="B112" s="1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2"/>
    </row>
    <row r="113" spans="1:14" ht="14.25">
      <c r="A113" s="6"/>
      <c r="B113" s="19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">
      <c r="A114" s="5"/>
      <c r="B114" s="4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4.25">
      <c r="A115" s="6"/>
      <c r="B115" s="19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4.25">
      <c r="A116" s="6"/>
      <c r="B116" s="19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4.25">
      <c r="A117" s="6"/>
      <c r="B117" s="19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4.25">
      <c r="A118" s="6"/>
      <c r="B118" s="19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4.25">
      <c r="A119" s="6"/>
      <c r="B119" s="19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4.25">
      <c r="A120" s="6"/>
      <c r="B120" s="19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4.25">
      <c r="A121" s="6"/>
      <c r="B121" s="19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4.25">
      <c r="A122" s="6"/>
      <c r="B122" s="19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4.25">
      <c r="A123" s="6"/>
      <c r="B123" s="19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4.25">
      <c r="A124" s="6"/>
      <c r="B124" s="19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">
      <c r="A125" s="5"/>
      <c r="B125" s="47"/>
      <c r="C125" s="5"/>
      <c r="D125" s="5"/>
      <c r="E125" s="5"/>
      <c r="F125" s="5"/>
      <c r="G125" s="5"/>
      <c r="H125" s="5"/>
      <c r="I125" s="6"/>
      <c r="J125" s="6"/>
      <c r="K125" s="6"/>
      <c r="L125" s="6"/>
      <c r="M125" s="6"/>
      <c r="N125" s="6"/>
    </row>
    <row r="126" spans="1:14" ht="14.25">
      <c r="A126" s="6"/>
      <c r="B126" s="19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4.25">
      <c r="A127" s="6"/>
      <c r="B127" s="19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>
      <c r="A128" s="6"/>
      <c r="B128" s="19"/>
      <c r="C128" s="6"/>
      <c r="D128" s="6"/>
      <c r="E128" s="6"/>
      <c r="F128" s="6"/>
      <c r="G128" s="6"/>
      <c r="H128" s="6"/>
      <c r="I128" s="5"/>
      <c r="J128" s="5"/>
      <c r="K128" s="5"/>
      <c r="L128" s="5"/>
      <c r="M128" s="5"/>
      <c r="N128" s="22"/>
    </row>
    <row r="129" spans="1:14" ht="14.25">
      <c r="A129" s="6"/>
      <c r="B129" s="1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1"/>
    </row>
    <row r="130" spans="1:14" ht="15">
      <c r="A130" s="5"/>
      <c r="B130" s="4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1"/>
    </row>
    <row r="131" spans="1:14" ht="14.25">
      <c r="A131" s="6"/>
      <c r="B131" s="19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1"/>
    </row>
    <row r="132" spans="1:14" ht="14.25">
      <c r="A132" s="6"/>
      <c r="B132" s="1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4.25">
      <c r="A133" s="6"/>
      <c r="B133" s="1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">
      <c r="A134" s="5"/>
      <c r="B134" s="47"/>
      <c r="C134" s="5"/>
      <c r="D134" s="5"/>
      <c r="E134" s="5"/>
      <c r="F134" s="5"/>
      <c r="G134" s="5"/>
      <c r="H134" s="5"/>
      <c r="I134" s="6"/>
      <c r="J134" s="6"/>
      <c r="K134" s="6"/>
      <c r="L134" s="6"/>
      <c r="M134" s="6"/>
      <c r="N134" s="6"/>
    </row>
    <row r="135" spans="1:14" ht="14.25">
      <c r="A135" s="6"/>
      <c r="B135" s="1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8" ht="14.25">
      <c r="A136" s="6"/>
      <c r="B136" s="19"/>
      <c r="C136" s="6"/>
      <c r="D136" s="6"/>
      <c r="E136" s="6"/>
      <c r="F136" s="6"/>
      <c r="G136" s="6"/>
      <c r="H136" s="6"/>
    </row>
    <row r="137" spans="1:14" ht="15">
      <c r="A137" s="6"/>
      <c r="B137" s="19"/>
      <c r="C137" s="6"/>
      <c r="D137" s="6"/>
      <c r="E137" s="6"/>
      <c r="F137" s="6"/>
      <c r="G137" s="6"/>
      <c r="H137" s="6"/>
      <c r="I137" s="5"/>
      <c r="J137" s="5"/>
      <c r="K137" s="5"/>
      <c r="L137" s="5"/>
      <c r="M137" s="5"/>
      <c r="N137" s="5"/>
    </row>
    <row r="138" spans="1:14" ht="14.25">
      <c r="A138" s="6"/>
      <c r="B138" s="19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4.25">
      <c r="A139" s="6"/>
      <c r="B139" s="1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>
      <c r="A140" s="5"/>
      <c r="B140" s="47"/>
      <c r="C140" s="5"/>
      <c r="D140" s="5"/>
      <c r="E140" s="5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4.25">
      <c r="A141" s="6"/>
      <c r="B141" s="1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">
      <c r="A146" s="5"/>
      <c r="B146" s="1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">
      <c r="A147" s="5"/>
      <c r="B147" s="1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>
      <c r="A148" s="5"/>
      <c r="B148" s="1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>
      <c r="A149" s="5"/>
      <c r="B149" s="19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">
      <c r="A150" s="5"/>
      <c r="B150" s="19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>
      <c r="A151" s="5"/>
      <c r="B151" s="19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">
      <c r="A152" s="5"/>
      <c r="B152" s="19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">
      <c r="A153" s="5"/>
      <c r="B153" s="19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">
      <c r="A154" s="5"/>
      <c r="B154" s="1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">
      <c r="A155" s="63"/>
      <c r="B155" s="1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4.25">
      <c r="B156" s="1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4.25">
      <c r="A157" s="6"/>
      <c r="B157" s="1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4.25">
      <c r="A158" s="6"/>
      <c r="B158" s="1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</sheetData>
  <printOptions/>
  <pageMargins left="0.75" right="0" top="1" bottom="1" header="0.5" footer="0.5"/>
  <pageSetup fitToHeight="4" fitToWidth="4" horizontalDpi="600" verticalDpi="600" orientation="portrait" paperSize="9" scale="70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workbookViewId="0" topLeftCell="A17">
      <selection activeCell="I27" sqref="I27"/>
    </sheetView>
  </sheetViews>
  <sheetFormatPr defaultColWidth="9.140625" defaultRowHeight="12.75"/>
  <cols>
    <col min="1" max="1" width="5.7109375" style="0" customWidth="1"/>
    <col min="9" max="9" width="11.8515625" style="0" customWidth="1"/>
    <col min="11" max="11" width="11.421875" style="0" customWidth="1"/>
  </cols>
  <sheetData>
    <row r="1" spans="1:14" ht="15">
      <c r="A1" s="5">
        <v>12</v>
      </c>
      <c r="B1" s="47" t="s">
        <v>179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6"/>
      <c r="B2" s="1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6"/>
      <c r="B3" s="19" t="s">
        <v>185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6"/>
      <c r="B4" s="1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25">
      <c r="A5" s="6"/>
      <c r="B5" s="1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5">
        <v>13</v>
      </c>
      <c r="B6" s="47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>
      <c r="A7" s="6"/>
      <c r="B7" s="1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6"/>
      <c r="B8" s="19" t="s">
        <v>162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6"/>
      <c r="B9" s="19" t="s">
        <v>150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6"/>
      <c r="B10" s="1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>
      <c r="A11" s="6"/>
      <c r="B11" s="19" t="s">
        <v>151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6"/>
      <c r="B12" s="1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5">
        <v>14</v>
      </c>
      <c r="B13" s="47" t="s">
        <v>44</v>
      </c>
      <c r="I13" s="6"/>
      <c r="J13" s="6"/>
      <c r="K13" s="6"/>
      <c r="L13" s="6"/>
      <c r="M13" s="6"/>
      <c r="N13" s="6"/>
    </row>
    <row r="14" spans="1:14" ht="15">
      <c r="A14" s="6"/>
      <c r="B14" s="19"/>
      <c r="I14" s="5"/>
      <c r="J14" s="5"/>
      <c r="K14" s="5"/>
      <c r="L14" s="5"/>
      <c r="M14" s="5"/>
      <c r="N14" s="22"/>
    </row>
    <row r="15" spans="1:14" ht="15">
      <c r="A15" s="6"/>
      <c r="B15" s="19" t="s">
        <v>106</v>
      </c>
      <c r="I15" s="6"/>
      <c r="J15" s="6"/>
      <c r="K15" s="17"/>
      <c r="L15" s="6"/>
      <c r="M15" s="6"/>
      <c r="N15" s="21"/>
    </row>
    <row r="16" spans="1:14" ht="14.25">
      <c r="A16" s="6"/>
      <c r="B16" s="19"/>
      <c r="I16" s="6"/>
      <c r="J16" s="6"/>
      <c r="K16" s="6"/>
      <c r="L16" s="6"/>
      <c r="M16" s="6"/>
      <c r="N16" s="21"/>
    </row>
    <row r="17" spans="9:14" ht="15">
      <c r="I17" s="5"/>
      <c r="J17" s="5"/>
      <c r="K17" s="5"/>
      <c r="L17" s="5"/>
      <c r="M17" s="5"/>
      <c r="N17" s="5"/>
    </row>
    <row r="18" spans="1:14" ht="15">
      <c r="A18" s="5">
        <v>15</v>
      </c>
      <c r="B18" s="47" t="s">
        <v>37</v>
      </c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</row>
    <row r="19" spans="1:14" ht="14.25">
      <c r="A19" s="6"/>
      <c r="B19" s="1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4.25">
      <c r="A20" s="6"/>
      <c r="B20" s="19" t="s">
        <v>60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4.25">
      <c r="A21" s="6"/>
      <c r="B21" s="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>
      <c r="A22" s="6"/>
      <c r="B22" s="19"/>
      <c r="C22" s="6"/>
      <c r="D22" s="6"/>
      <c r="E22" s="6"/>
      <c r="F22" s="6"/>
      <c r="G22" s="6"/>
      <c r="H22" s="6"/>
      <c r="I22" s="5"/>
      <c r="J22" s="5"/>
      <c r="K22" s="5"/>
      <c r="L22" s="5"/>
      <c r="M22" s="5"/>
      <c r="N22" s="5"/>
    </row>
    <row r="23" spans="1:14" ht="15">
      <c r="A23" s="5">
        <v>16</v>
      </c>
      <c r="B23" s="47" t="s">
        <v>38</v>
      </c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</row>
    <row r="24" spans="1:14" ht="14.25">
      <c r="A24" s="6"/>
      <c r="B24" s="19"/>
      <c r="C24" s="6"/>
      <c r="D24" s="6"/>
      <c r="E24" s="6"/>
      <c r="F24" s="6"/>
      <c r="G24" s="6"/>
      <c r="H24" s="6"/>
      <c r="I24" s="8"/>
      <c r="J24" s="8"/>
      <c r="K24" s="8"/>
      <c r="L24" s="8"/>
      <c r="M24" s="8"/>
      <c r="N24" s="8"/>
    </row>
    <row r="25" spans="1:14" ht="14.25">
      <c r="A25" s="6"/>
      <c r="B25" s="48" t="s">
        <v>107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4.25">
      <c r="A26" s="6"/>
      <c r="B26" s="4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>
      <c r="A27" s="6"/>
      <c r="B27" s="48"/>
      <c r="C27" s="9"/>
      <c r="D27" s="8"/>
      <c r="E27" s="8"/>
      <c r="F27" s="8"/>
      <c r="G27" s="8"/>
      <c r="H27" s="8"/>
      <c r="I27" s="5"/>
      <c r="J27" s="5"/>
      <c r="K27" s="5"/>
      <c r="L27" s="5"/>
      <c r="M27" s="5"/>
      <c r="N27" s="5"/>
    </row>
    <row r="28" spans="1:14" ht="15">
      <c r="A28" s="5">
        <v>17</v>
      </c>
      <c r="B28" s="47" t="s">
        <v>39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4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48" t="s">
        <v>108</v>
      </c>
      <c r="C30" s="5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</row>
    <row r="31" spans="1:14" ht="14.25">
      <c r="A31" s="6"/>
      <c r="B31" s="19" t="s">
        <v>109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4.25">
      <c r="A32" s="6"/>
      <c r="B32" s="1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4.25">
      <c r="A33" s="6"/>
      <c r="B33" s="1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5">
        <v>18</v>
      </c>
      <c r="B34" s="47" t="s">
        <v>41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4.25">
      <c r="A35" s="6"/>
      <c r="B35" s="1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4.25">
      <c r="A36" s="6"/>
      <c r="B36" s="19" t="s">
        <v>186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4.25">
      <c r="A37" s="6"/>
      <c r="B37" s="1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4.25">
      <c r="A38" s="6"/>
      <c r="B38" s="1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5">
        <v>19</v>
      </c>
      <c r="B39" s="47" t="s">
        <v>42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4.25">
      <c r="A40" s="6"/>
      <c r="B40" s="1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4.25">
      <c r="A41" s="6"/>
      <c r="B41" s="19" t="s">
        <v>163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4.25">
      <c r="A42" s="6"/>
      <c r="B42" s="1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4.25">
      <c r="A43" s="6"/>
      <c r="B43" s="1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>
      <c r="A44" s="5">
        <v>20</v>
      </c>
      <c r="B44" s="47" t="s">
        <v>56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2"/>
    </row>
    <row r="45" spans="1:14" ht="15">
      <c r="A45" s="5"/>
      <c r="B45" s="4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/>
    </row>
    <row r="46" spans="1:14" ht="15">
      <c r="A46" s="5"/>
      <c r="B46" s="19" t="s">
        <v>164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2"/>
    </row>
    <row r="47" spans="1:14" ht="15">
      <c r="A47" s="5"/>
      <c r="B47" s="1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2"/>
    </row>
    <row r="48" spans="1:14" ht="14.25">
      <c r="A48" s="6"/>
      <c r="B48" s="1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>
      <c r="A49" s="5">
        <v>21</v>
      </c>
      <c r="B49" s="47" t="s">
        <v>40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25">
      <c r="A50" s="6"/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25">
      <c r="A51" s="6"/>
      <c r="B51" s="19" t="s">
        <v>148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6"/>
      <c r="B52" s="19" t="s">
        <v>165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6"/>
      <c r="B53" s="1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25">
      <c r="A54" s="6"/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25">
      <c r="A55" s="6"/>
      <c r="B55" s="19" t="s">
        <v>125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25">
      <c r="A56" s="6"/>
      <c r="B56" s="19" t="s">
        <v>187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25">
      <c r="A57" s="6"/>
      <c r="B57" s="19" t="s">
        <v>133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4.25">
      <c r="A58" s="6"/>
      <c r="B58" s="1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4.25">
      <c r="A59" s="6"/>
      <c r="B59" s="1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">
      <c r="A60" s="5">
        <v>22</v>
      </c>
      <c r="B60" s="47" t="s">
        <v>57</v>
      </c>
      <c r="C60" s="5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</row>
    <row r="61" spans="1:14" ht="14.25">
      <c r="A61" s="6"/>
      <c r="B61" s="1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4.25">
      <c r="A62" s="6"/>
      <c r="B62" s="19" t="s">
        <v>166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>
      <c r="A63" s="6"/>
      <c r="B63" s="19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22"/>
    </row>
    <row r="64" spans="1:14" ht="14.25">
      <c r="A64" s="6"/>
      <c r="B64" s="1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"/>
    </row>
    <row r="65" spans="1:14" ht="15">
      <c r="A65" s="5">
        <v>23</v>
      </c>
      <c r="B65" s="47" t="s">
        <v>46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1"/>
    </row>
    <row r="66" spans="1:14" ht="14.25">
      <c r="A66" s="6"/>
      <c r="B66" s="1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1"/>
    </row>
    <row r="67" spans="1:14" ht="14.25">
      <c r="A67" s="6"/>
      <c r="B67" s="19" t="s">
        <v>152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4.25">
      <c r="A68" s="6"/>
      <c r="B68" s="1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85" spans="1:14" ht="15">
      <c r="A85" s="5"/>
      <c r="B85" s="1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printOptions/>
  <pageMargins left="0.75" right="0.5" top="1" bottom="1" header="0.5" footer="0.5"/>
  <pageSetup horizontalDpi="600" verticalDpi="600" orientation="portrait" paperSize="9" scale="7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workbookViewId="0" topLeftCell="A13">
      <selection activeCell="G21" sqref="G21"/>
    </sheetView>
  </sheetViews>
  <sheetFormatPr defaultColWidth="9.140625" defaultRowHeight="12.75"/>
  <cols>
    <col min="1" max="1" width="5.7109375" style="0" customWidth="1"/>
    <col min="9" max="9" width="11.8515625" style="0" customWidth="1"/>
    <col min="11" max="11" width="11.421875" style="0" customWidth="1"/>
  </cols>
  <sheetData>
    <row r="1" spans="1:14" ht="15">
      <c r="A1" s="5">
        <v>24</v>
      </c>
      <c r="B1" s="47" t="s">
        <v>43</v>
      </c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</row>
    <row r="2" spans="1:14" ht="14.25">
      <c r="A2" s="6"/>
      <c r="B2" s="1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8" ht="14.25">
      <c r="A3" s="6"/>
      <c r="B3" s="19" t="s">
        <v>126</v>
      </c>
      <c r="C3" s="6"/>
      <c r="D3" s="6"/>
      <c r="E3" s="6"/>
      <c r="F3" s="6"/>
      <c r="G3" s="6"/>
      <c r="H3" s="6"/>
    </row>
    <row r="4" spans="1:14" ht="15">
      <c r="A4" s="6"/>
      <c r="B4" s="19" t="s">
        <v>168</v>
      </c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</row>
    <row r="5" spans="1:14" ht="14.25">
      <c r="A5" s="6"/>
      <c r="B5" s="19" t="s">
        <v>167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>
      <c r="A6" s="6"/>
      <c r="B6" s="1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5">
        <v>25</v>
      </c>
      <c r="B7" s="47" t="s">
        <v>143</v>
      </c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6"/>
      <c r="B8" s="1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6"/>
      <c r="B9" s="6" t="s">
        <v>146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6"/>
      <c r="B10" s="6" t="s">
        <v>147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5" t="s">
        <v>153</v>
      </c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5"/>
      <c r="B14" s="1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5"/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5"/>
      <c r="B16" s="1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9:14" ht="15">
      <c r="I17" s="5"/>
      <c r="J17" s="5"/>
      <c r="K17" s="5"/>
      <c r="L17" s="5"/>
      <c r="M17" s="5"/>
      <c r="N17" s="5"/>
    </row>
    <row r="18" spans="1:14" ht="15">
      <c r="A18" s="5" t="s">
        <v>171</v>
      </c>
      <c r="B18" s="47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</row>
    <row r="19" spans="1:14" ht="15">
      <c r="A19" s="5" t="s">
        <v>173</v>
      </c>
      <c r="B19" s="1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>
      <c r="A20" s="5" t="s">
        <v>172</v>
      </c>
      <c r="B20" s="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4.25">
      <c r="A21" s="6"/>
      <c r="B21" s="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>
      <c r="A22" s="5"/>
      <c r="B22" s="47"/>
      <c r="C22" s="5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</row>
    <row r="23" spans="1:14" ht="15">
      <c r="A23" s="75" t="s">
        <v>180</v>
      </c>
      <c r="B23" s="19"/>
      <c r="C23" s="6"/>
      <c r="D23" s="6"/>
      <c r="E23" s="6"/>
      <c r="F23" s="6"/>
      <c r="G23" s="6"/>
      <c r="H23" s="6"/>
      <c r="I23" s="8"/>
      <c r="J23" s="8"/>
      <c r="K23" s="8"/>
      <c r="L23" s="8"/>
      <c r="M23" s="8"/>
      <c r="N23" s="8"/>
    </row>
    <row r="24" spans="1:14" ht="14.25">
      <c r="A24" s="6"/>
      <c r="B24" s="4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4.25">
      <c r="A25" s="6"/>
      <c r="B25" s="4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">
      <c r="A26" s="6"/>
      <c r="B26" s="48"/>
      <c r="C26" s="9"/>
      <c r="D26" s="8"/>
      <c r="E26" s="8"/>
      <c r="F26" s="8"/>
      <c r="G26" s="8"/>
      <c r="H26" s="8"/>
      <c r="I26" s="5"/>
      <c r="J26" s="5"/>
      <c r="K26" s="5"/>
      <c r="L26" s="5"/>
      <c r="M26" s="5"/>
      <c r="N26" s="5"/>
    </row>
    <row r="27" spans="1:14" ht="15">
      <c r="A27" s="5"/>
      <c r="B27" s="4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4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48"/>
      <c r="C29" s="5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</row>
    <row r="30" spans="1:14" ht="14.25">
      <c r="A30" s="6"/>
      <c r="B30" s="1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4.25">
      <c r="A31" s="6"/>
      <c r="B31" s="1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4.25">
      <c r="A32" s="6"/>
      <c r="B32" s="1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>
      <c r="A33" s="5"/>
      <c r="B33" s="4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4.25">
      <c r="A34" s="6"/>
      <c r="B34" s="1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4.25">
      <c r="A35" s="6"/>
      <c r="B35" s="1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4.25">
      <c r="A36" s="6"/>
      <c r="B36" s="1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4.25">
      <c r="A37" s="6"/>
      <c r="B37" s="1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5"/>
      <c r="B38" s="4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4.25">
      <c r="A39" s="6"/>
      <c r="B39" s="1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4.25">
      <c r="A40" s="6"/>
      <c r="B40" s="1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4.25">
      <c r="A41" s="6"/>
      <c r="B41" s="1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4.25">
      <c r="A42" s="6"/>
      <c r="B42" s="1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5"/>
      <c r="B43" s="4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2"/>
    </row>
    <row r="44" spans="1:14" ht="15">
      <c r="A44" s="5"/>
      <c r="B44" s="4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2"/>
    </row>
    <row r="45" spans="1:14" ht="15">
      <c r="A45" s="5"/>
      <c r="B45" s="1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/>
    </row>
    <row r="46" spans="1:14" ht="15">
      <c r="A46" s="5"/>
      <c r="B46" s="1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2"/>
    </row>
    <row r="47" spans="1:14" ht="14.25">
      <c r="A47" s="6"/>
      <c r="B47" s="1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>
      <c r="A48" s="5"/>
      <c r="B48" s="4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4.25">
      <c r="A49" s="6"/>
      <c r="B49" s="1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25">
      <c r="A50" s="6"/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25">
      <c r="A51" s="6"/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6"/>
      <c r="B52" s="1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6"/>
      <c r="B53" s="1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25">
      <c r="A54" s="6"/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25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25">
      <c r="A56" s="6"/>
      <c r="B56" s="1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25">
      <c r="A57" s="6"/>
      <c r="B57" s="1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4.25">
      <c r="A58" s="6"/>
      <c r="B58" s="1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>
      <c r="A59" s="5"/>
      <c r="B59" s="47"/>
      <c r="C59" s="5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</row>
    <row r="60" spans="1:14" ht="14.25">
      <c r="A60" s="6"/>
      <c r="B60" s="1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4.25">
      <c r="A61" s="6"/>
      <c r="B61" s="1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>
      <c r="A62" s="6"/>
      <c r="B62" s="19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22"/>
    </row>
    <row r="63" spans="1:14" ht="14.25">
      <c r="A63" s="6"/>
      <c r="B63" s="1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1"/>
    </row>
    <row r="64" spans="1:14" ht="15">
      <c r="A64" s="5"/>
      <c r="B64" s="4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"/>
    </row>
    <row r="65" spans="1:14" ht="14.25">
      <c r="A65" s="6"/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1"/>
    </row>
    <row r="66" spans="1:14" ht="14.25">
      <c r="A66" s="6"/>
      <c r="B66" s="1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4.25">
      <c r="A67" s="6"/>
      <c r="B67" s="1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">
      <c r="A68" s="5"/>
      <c r="B68" s="47"/>
      <c r="C68" s="5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</row>
    <row r="69" spans="1:14" ht="14.25">
      <c r="A69" s="6"/>
      <c r="B69" s="1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8" ht="14.25">
      <c r="A70" s="6"/>
      <c r="B70" s="19"/>
      <c r="C70" s="6"/>
      <c r="D70" s="6"/>
      <c r="E70" s="6"/>
      <c r="F70" s="6"/>
      <c r="G70" s="6"/>
      <c r="H70" s="6"/>
    </row>
    <row r="71" spans="1:14" ht="15">
      <c r="A71" s="6"/>
      <c r="B71" s="19"/>
      <c r="C71" s="6"/>
      <c r="D71" s="6"/>
      <c r="E71" s="6"/>
      <c r="F71" s="6"/>
      <c r="G71" s="6"/>
      <c r="H71" s="6"/>
      <c r="I71" s="5"/>
      <c r="J71" s="5"/>
      <c r="K71" s="5"/>
      <c r="L71" s="5"/>
      <c r="M71" s="5"/>
      <c r="N71" s="5"/>
    </row>
    <row r="72" spans="1:14" ht="14.25">
      <c r="A72" s="6"/>
      <c r="B72" s="1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25">
      <c r="A73" s="6"/>
      <c r="B73" s="1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>
      <c r="A74" s="5"/>
      <c r="B74" s="47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</row>
    <row r="75" spans="1:14" ht="14.25">
      <c r="A75" s="6"/>
      <c r="B75" s="1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">
      <c r="A80" s="5"/>
      <c r="B80" s="1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">
      <c r="A81" s="5"/>
      <c r="B81" s="1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>
      <c r="A82" s="5"/>
      <c r="B82" s="1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>
      <c r="A83" s="5"/>
      <c r="B83" s="1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>
      <c r="A84" s="5"/>
      <c r="B84" s="1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</sheetData>
  <printOptions/>
  <pageMargins left="0.75" right="0" top="1" bottom="1" header="0.5" footer="0.5"/>
  <pageSetup fitToHeight="4" fitToWidth="4" horizontalDpi="600" verticalDpi="600" orientation="portrait" scale="70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acc0001</cp:lastModifiedBy>
  <cp:lastPrinted>2002-11-28T07:54:18Z</cp:lastPrinted>
  <dcterms:created xsi:type="dcterms:W3CDTF">2002-10-11T01:52:42Z</dcterms:created>
  <dcterms:modified xsi:type="dcterms:W3CDTF">2002-11-28T07:56:31Z</dcterms:modified>
  <cp:category/>
  <cp:version/>
  <cp:contentType/>
  <cp:contentStatus/>
</cp:coreProperties>
</file>